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40" windowHeight="6795" activeTab="0"/>
  </bookViews>
  <sheets>
    <sheet name="Модуль0-20" sheetId="1" r:id="rId1"/>
  </sheets>
  <definedNames>
    <definedName name="Z_A90E0FDF_B152_45B9_8CBA_2A54ED9CF684_.wvu.Cols" localSheetId="0" hidden="1">'Модуль0-20'!#REF!</definedName>
    <definedName name="Z_A90E0FDF_B152_45B9_8CBA_2A54ED9CF684_.wvu.Rows" localSheetId="0" hidden="1">'Модуль0-20'!$65:$65,'Модуль0-20'!#REF!</definedName>
  </definedNames>
  <calcPr fullCalcOnLoad="1"/>
</workbook>
</file>

<file path=xl/comments1.xml><?xml version="1.0" encoding="utf-8"?>
<comments xmlns="http://schemas.openxmlformats.org/spreadsheetml/2006/main">
  <authors>
    <author>Grekov Vladimir</author>
    <author>Теплотехническая лаборатория</author>
  </authors>
  <commentList>
    <comment ref="E8" authorId="0">
      <text>
        <r>
          <rPr>
            <b/>
            <sz val="8"/>
            <rFont val="Tahoma"/>
            <family val="0"/>
          </rPr>
          <t>При поиске по избыточному давлению учитывается атмосферное давление (1 атм = 1,01325 бар):
Рабс = Ризб + 1,01325 бар</t>
        </r>
        <r>
          <rPr>
            <sz val="8"/>
            <rFont val="Tahoma"/>
            <family val="0"/>
          </rPr>
          <t xml:space="preserve">
</t>
        </r>
      </text>
    </comment>
    <comment ref="G1" authorId="1">
      <text>
        <r>
          <rPr>
            <b/>
            <sz val="8"/>
            <rFont val="Tahoma"/>
            <family val="0"/>
          </rPr>
          <t xml:space="preserve">
Для вставки в расчеты необходимо скопировать в свой файл лист Модуль - кликните правой  кнопкой мыши на названии листа и выберете пункт Переместить/скопировать.
Далее содержимое листа Модуль (выделено красной рамкой)  можно многократно вставлять в любое место Ваших расчетов, связывая ячейки по температуре и давлению с Вашими текущими данными.
Благодаря абсолютной адресации формул в Модуле, искомые значения энтальпии, уд. объема и энтропии в  каждом случае будут соответствовать текущей  паре значений температуры и давления.
Лишние строки модуля лучше скрыть - оставьте только ячейки с исходными данными (t и Р) и результаты (энтальпия, уд.объем, энтропия).</t>
        </r>
      </text>
    </comment>
  </commentList>
</comments>
</file>

<file path=xl/sharedStrings.xml><?xml version="1.0" encoding="utf-8"?>
<sst xmlns="http://schemas.openxmlformats.org/spreadsheetml/2006/main" count="299" uniqueCount="75">
  <si>
    <t>Модуль поиска для вставки в расчеты</t>
  </si>
  <si>
    <t>Как пользоваться</t>
  </si>
  <si>
    <t>Температура, град.</t>
  </si>
  <si>
    <t>Расчетное абс. давление, бар</t>
  </si>
  <si>
    <t xml:space="preserve"> </t>
  </si>
  <si>
    <t>Фазовое состояние  -</t>
  </si>
  <si>
    <t xml:space="preserve">d,    плотность </t>
  </si>
  <si>
    <t>v,   удельный объем</t>
  </si>
  <si>
    <t>h, энтальпия</t>
  </si>
  <si>
    <t>s,  энтропия</t>
  </si>
  <si>
    <t>кДж/кг</t>
  </si>
  <si>
    <t>кДж/(кг К)</t>
  </si>
  <si>
    <t>ккал/…</t>
  </si>
  <si>
    <t>Термодинамические свойства воды и водяного пара в состоянии насыщения</t>
  </si>
  <si>
    <t>аргумент - давление</t>
  </si>
  <si>
    <t>р,бар</t>
  </si>
  <si>
    <t>h', кДж/кг</t>
  </si>
  <si>
    <t>h", кДж/кг</t>
  </si>
  <si>
    <t>г, кДж/кг</t>
  </si>
  <si>
    <t>s', кДж/(кг*К)</t>
  </si>
  <si>
    <t>s", кДж/(кг*К)</t>
  </si>
  <si>
    <t>кДж/(кг-К)</t>
  </si>
  <si>
    <t>Модуль поиска</t>
  </si>
  <si>
    <t>объем</t>
  </si>
  <si>
    <t xml:space="preserve">энтальпия </t>
  </si>
  <si>
    <t>энтропия</t>
  </si>
  <si>
    <t>p</t>
  </si>
  <si>
    <t>t</t>
  </si>
  <si>
    <t>насыщенный</t>
  </si>
  <si>
    <t>Термодинамические свойства воды и водяного пара в состоянии насыщения (аргумент - давление)</t>
  </si>
  <si>
    <t>Давлениие, бар</t>
  </si>
  <si>
    <t>База данных</t>
  </si>
  <si>
    <t>р</t>
  </si>
  <si>
    <t>1 кПа</t>
  </si>
  <si>
    <t>бар</t>
  </si>
  <si>
    <t>2 кПа</t>
  </si>
  <si>
    <t>3 кПа</t>
  </si>
  <si>
    <t>4 кПа</t>
  </si>
  <si>
    <t>5 кПа</t>
  </si>
  <si>
    <t>10 кПа</t>
  </si>
  <si>
    <t>20 кПа</t>
  </si>
  <si>
    <t>30 кПа</t>
  </si>
  <si>
    <t>40 кПа</t>
  </si>
  <si>
    <t>50 кПа</t>
  </si>
  <si>
    <t>60 кПа</t>
  </si>
  <si>
    <t>70 кПа</t>
  </si>
  <si>
    <t>80 кПа</t>
  </si>
  <si>
    <t>90 кПа</t>
  </si>
  <si>
    <t>100 кПа</t>
  </si>
  <si>
    <t>200 кПа</t>
  </si>
  <si>
    <t>300 кПа</t>
  </si>
  <si>
    <t>400 кПа</t>
  </si>
  <si>
    <t>500 кПа</t>
  </si>
  <si>
    <t>1 МПа</t>
  </si>
  <si>
    <t>1,5 МПа</t>
  </si>
  <si>
    <t>2 МПа</t>
  </si>
  <si>
    <t>Удельный объем</t>
  </si>
  <si>
    <t>Энтальпия</t>
  </si>
  <si>
    <t>Энтропия</t>
  </si>
  <si>
    <t>v</t>
  </si>
  <si>
    <t>h</t>
  </si>
  <si>
    <t>s</t>
  </si>
  <si>
    <r>
      <t>Избыточное давление, кгс/см</t>
    </r>
    <r>
      <rPr>
        <vertAlign val="superscript"/>
        <sz val="10"/>
        <rFont val="Arial Cyr"/>
        <family val="2"/>
      </rPr>
      <t>2</t>
    </r>
  </si>
  <si>
    <r>
      <t xml:space="preserve">Расчетная температура, </t>
    </r>
    <r>
      <rPr>
        <vertAlign val="superscript"/>
        <sz val="10"/>
        <color indexed="12"/>
        <rFont val="Arial"/>
        <family val="2"/>
      </rPr>
      <t>о</t>
    </r>
    <r>
      <rPr>
        <sz val="10"/>
        <color indexed="12"/>
        <rFont val="Arial"/>
        <family val="0"/>
      </rPr>
      <t>С</t>
    </r>
  </si>
  <si>
    <r>
      <t>кг/м</t>
    </r>
    <r>
      <rPr>
        <b/>
        <vertAlign val="superscript"/>
        <sz val="9"/>
        <rFont val="Courier New"/>
        <family val="3"/>
      </rPr>
      <t>3</t>
    </r>
  </si>
  <si>
    <r>
      <t>м</t>
    </r>
    <r>
      <rPr>
        <b/>
        <vertAlign val="superscript"/>
        <sz val="9"/>
        <rFont val="Courier New"/>
        <family val="3"/>
      </rPr>
      <t>3</t>
    </r>
    <r>
      <rPr>
        <b/>
        <sz val="9"/>
        <rFont val="Courier New"/>
        <family val="3"/>
      </rPr>
      <t>/кг</t>
    </r>
  </si>
  <si>
    <r>
      <t xml:space="preserve">t, </t>
    </r>
    <r>
      <rPr>
        <b/>
        <vertAlign val="superscript"/>
        <sz val="11"/>
        <color indexed="8"/>
        <rFont val="Courier New"/>
        <family val="3"/>
      </rPr>
      <t>o</t>
    </r>
    <r>
      <rPr>
        <b/>
        <sz val="11"/>
        <color indexed="8"/>
        <rFont val="Courier New"/>
        <family val="3"/>
      </rPr>
      <t>С</t>
    </r>
  </si>
  <si>
    <r>
      <t>v', м</t>
    </r>
    <r>
      <rPr>
        <b/>
        <vertAlign val="superscript"/>
        <sz val="11"/>
        <color indexed="8"/>
        <rFont val="Courier New"/>
        <family val="3"/>
      </rPr>
      <t>3</t>
    </r>
    <r>
      <rPr>
        <b/>
        <sz val="11"/>
        <color indexed="8"/>
        <rFont val="Courier New"/>
        <family val="3"/>
      </rPr>
      <t>/кг</t>
    </r>
  </si>
  <si>
    <r>
      <t>v", м</t>
    </r>
    <r>
      <rPr>
        <b/>
        <vertAlign val="superscript"/>
        <sz val="11"/>
        <color indexed="8"/>
        <rFont val="Courier New"/>
        <family val="3"/>
      </rPr>
      <t>3</t>
    </r>
    <r>
      <rPr>
        <b/>
        <sz val="11"/>
        <color indexed="8"/>
        <rFont val="Courier New"/>
        <family val="3"/>
      </rPr>
      <t>/кг</t>
    </r>
  </si>
  <si>
    <r>
      <t>(р-абсолютное давление,бар</t>
    </r>
    <r>
      <rPr>
        <b/>
        <sz val="10"/>
        <color indexed="8"/>
        <rFont val="Courier New"/>
        <family val="3"/>
      </rPr>
      <t>)</t>
    </r>
  </si>
  <si>
    <r>
      <t>o</t>
    </r>
    <r>
      <rPr>
        <sz val="9"/>
        <rFont val="Courier New"/>
        <family val="3"/>
      </rPr>
      <t>С</t>
    </r>
  </si>
  <si>
    <r>
      <t>м</t>
    </r>
    <r>
      <rPr>
        <vertAlign val="superscript"/>
        <sz val="9"/>
        <rFont val="Courier New"/>
        <family val="3"/>
      </rPr>
      <t>3</t>
    </r>
    <r>
      <rPr>
        <sz val="9"/>
        <rFont val="Courier New"/>
        <family val="0"/>
      </rPr>
      <t>/кг</t>
    </r>
  </si>
  <si>
    <r>
      <t xml:space="preserve">t  </t>
    </r>
  </si>
  <si>
    <t>Для абсолютного давления 0-20 бар</t>
  </si>
  <si>
    <r>
      <t xml:space="preserve">Примечание:     р - от 0 до 20 бар,    t - от 0 до 800 </t>
    </r>
    <r>
      <rPr>
        <vertAlign val="superscript"/>
        <sz val="8"/>
        <rFont val="Arial Cyr"/>
        <family val="2"/>
      </rPr>
      <t>о</t>
    </r>
    <r>
      <rPr>
        <sz val="8"/>
        <rFont val="Arial Cyr"/>
        <family val="2"/>
      </rPr>
      <t>С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</si>
</sst>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&quot;(&quot;General&quot;бар&quot;"/>
    <numFmt numFmtId="175" formatCode="&quot;(&quot;General&quot; бар)&quot;"/>
    <numFmt numFmtId="176" formatCode="&quot;(&quot;General&quot; бар&quot;"/>
    <numFmt numFmtId="177" formatCode="0.00,,"/>
    <numFmt numFmtId="178" formatCode="0&quot; МПа&quot;"/>
    <numFmt numFmtId="179" formatCode="General&quot; МПа&quot;"/>
    <numFmt numFmtId="180" formatCode="General&quot; Па&quot;"/>
    <numFmt numFmtId="181" formatCode="General&quot; кПа&quot;"/>
    <numFmt numFmtId="182" formatCode="0.000000000"/>
    <numFmt numFmtId="183" formatCode="0.0000000000"/>
    <numFmt numFmtId="184" formatCode="0.0000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0"/>
      <name val="Courier New"/>
      <family val="3"/>
    </font>
    <font>
      <sz val="9.5"/>
      <name val="Courier New"/>
      <family val="0"/>
    </font>
    <font>
      <sz val="10"/>
      <name val="Courier New"/>
      <family val="0"/>
    </font>
    <font>
      <sz val="9"/>
      <name val="Arial Cyr"/>
      <family val="2"/>
    </font>
    <font>
      <b/>
      <sz val="10"/>
      <name val="Arial"/>
      <family val="2"/>
    </font>
    <font>
      <b/>
      <vertAlign val="superscript"/>
      <sz val="10"/>
      <name val="Arial Cyr"/>
      <family val="2"/>
    </font>
    <font>
      <b/>
      <i/>
      <sz val="9"/>
      <color indexed="10"/>
      <name val="Arial"/>
      <family val="2"/>
    </font>
    <font>
      <sz val="8"/>
      <name val="Arial"/>
      <family val="2"/>
    </font>
    <font>
      <vertAlign val="superscript"/>
      <sz val="10"/>
      <name val="Arial Cyr"/>
      <family val="2"/>
    </font>
    <font>
      <sz val="8"/>
      <name val="Arial Cyr"/>
      <family val="2"/>
    </font>
    <font>
      <vertAlign val="superscript"/>
      <sz val="10"/>
      <color indexed="12"/>
      <name val="Arial"/>
      <family val="2"/>
    </font>
    <font>
      <sz val="10"/>
      <color indexed="12"/>
      <name val="Arial"/>
      <family val="0"/>
    </font>
    <font>
      <sz val="9"/>
      <color indexed="12"/>
      <name val="Arial Cyr"/>
      <family val="2"/>
    </font>
    <font>
      <b/>
      <sz val="10"/>
      <color indexed="12"/>
      <name val="Arial"/>
      <family val="2"/>
    </font>
    <font>
      <b/>
      <sz val="10"/>
      <name val="Arial Cyr"/>
      <family val="2"/>
    </font>
    <font>
      <vertAlign val="superscript"/>
      <sz val="8"/>
      <name val="Arial Cyr"/>
      <family val="2"/>
    </font>
    <font>
      <b/>
      <i/>
      <sz val="11"/>
      <name val="Arial"/>
      <family val="2"/>
    </font>
    <font>
      <sz val="9"/>
      <name val="Courier New"/>
      <family val="3"/>
    </font>
    <font>
      <b/>
      <sz val="8"/>
      <name val="Arial"/>
      <family val="2"/>
    </font>
    <font>
      <sz val="10"/>
      <color indexed="9"/>
      <name val="Arial"/>
      <family val="2"/>
    </font>
    <font>
      <b/>
      <sz val="9"/>
      <name val="Courier New"/>
      <family val="3"/>
    </font>
    <font>
      <b/>
      <vertAlign val="superscript"/>
      <sz val="9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i/>
      <sz val="10"/>
      <name val="Arial"/>
      <family val="2"/>
    </font>
    <font>
      <b/>
      <sz val="11"/>
      <color indexed="8"/>
      <name val="Courier New"/>
      <family val="3"/>
    </font>
    <font>
      <b/>
      <vertAlign val="superscript"/>
      <sz val="11"/>
      <color indexed="8"/>
      <name val="Courier New"/>
      <family val="3"/>
    </font>
    <font>
      <b/>
      <sz val="8"/>
      <color indexed="8"/>
      <name val="Courier New"/>
      <family val="3"/>
    </font>
    <font>
      <sz val="9"/>
      <color indexed="12"/>
      <name val="Courier New"/>
      <family val="3"/>
    </font>
    <font>
      <b/>
      <sz val="8"/>
      <name val="Arial Cyr"/>
      <family val="2"/>
    </font>
    <font>
      <b/>
      <i/>
      <sz val="10"/>
      <name val="Arial Cyr"/>
      <family val="2"/>
    </font>
    <font>
      <b/>
      <i/>
      <sz val="12"/>
      <color indexed="8"/>
      <name val="Courier New"/>
      <family val="3"/>
    </font>
    <font>
      <b/>
      <sz val="10"/>
      <color indexed="8"/>
      <name val="Courier New"/>
      <family val="3"/>
    </font>
    <font>
      <i/>
      <sz val="7"/>
      <name val="Times New Roman"/>
      <family val="0"/>
    </font>
    <font>
      <sz val="7"/>
      <name val="Arial"/>
      <family val="0"/>
    </font>
    <font>
      <sz val="11.5"/>
      <name val="Courier New"/>
      <family val="0"/>
    </font>
    <font>
      <vertAlign val="superscript"/>
      <sz val="9"/>
      <name val="Courier New"/>
      <family val="3"/>
    </font>
    <font>
      <i/>
      <sz val="10"/>
      <name val="Book Antiqua"/>
      <family val="1"/>
    </font>
    <font>
      <b/>
      <i/>
      <sz val="10"/>
      <name val="Book Antiqua"/>
      <family val="1"/>
    </font>
    <font>
      <sz val="10"/>
      <color indexed="10"/>
      <name val="Arial"/>
      <family val="2"/>
    </font>
    <font>
      <i/>
      <sz val="8"/>
      <name val="Times New Roman"/>
      <family val="1"/>
    </font>
    <font>
      <i/>
      <sz val="10.5"/>
      <name val="Times New Roman"/>
      <family val="1"/>
    </font>
    <font>
      <i/>
      <sz val="5"/>
      <name val="Times New Roman"/>
      <family val="1"/>
    </font>
    <font>
      <sz val="5"/>
      <name val="Times New Roman"/>
      <family val="1"/>
    </font>
    <font>
      <i/>
      <sz val="7.5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47">
    <xf numFmtId="0" fontId="0" fillId="0" borderId="0" xfId="0" applyNumberFormat="1" applyFont="1" applyFill="1" applyBorder="1" applyAlignment="1" applyProtection="1">
      <alignment vertical="top"/>
      <protection/>
    </xf>
    <xf numFmtId="0" fontId="0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>
      <alignment horizontal="left" vertical="top"/>
      <protection/>
    </xf>
    <xf numFmtId="49" fontId="0" fillId="2" borderId="0" xfId="0" applyNumberFormat="1" applyFont="1" applyFill="1" applyBorder="1" applyAlignment="1" applyProtection="1">
      <alignment vertical="top"/>
      <protection/>
    </xf>
    <xf numFmtId="49" fontId="5" fillId="2" borderId="1" xfId="0" applyNumberFormat="1" applyFont="1" applyFill="1" applyBorder="1" applyAlignment="1" applyProtection="1">
      <alignment/>
      <protection/>
    </xf>
    <xf numFmtId="49" fontId="0" fillId="2" borderId="2" xfId="0" applyNumberFormat="1" applyFont="1" applyFill="1" applyBorder="1" applyAlignment="1" applyProtection="1">
      <alignment vertical="top"/>
      <protection/>
    </xf>
    <xf numFmtId="0" fontId="6" fillId="2" borderId="0" xfId="0" applyNumberFormat="1" applyFont="1" applyFill="1" applyBorder="1" applyAlignment="1" applyProtection="1">
      <alignment horizontal="left" vertical="top" indent="5"/>
      <protection/>
    </xf>
    <xf numFmtId="0" fontId="7" fillId="2" borderId="0" xfId="0" applyNumberFormat="1" applyFont="1" applyFill="1" applyBorder="1" applyAlignment="1" applyProtection="1">
      <alignment vertical="top" wrapText="1"/>
      <protection/>
    </xf>
    <xf numFmtId="165" fontId="7" fillId="2" borderId="0" xfId="0" applyNumberFormat="1" applyFont="1" applyFill="1" applyBorder="1" applyAlignment="1" applyProtection="1">
      <alignment vertical="top" wrapText="1"/>
      <protection/>
    </xf>
    <xf numFmtId="49" fontId="5" fillId="2" borderId="0" xfId="0" applyNumberFormat="1" applyFont="1" applyFill="1" applyBorder="1" applyAlignment="1" applyProtection="1">
      <alignment vertical="top"/>
      <protection/>
    </xf>
    <xf numFmtId="0" fontId="0" fillId="2" borderId="3" xfId="0" applyNumberFormat="1" applyFont="1" applyFill="1" applyBorder="1" applyAlignment="1" applyProtection="1">
      <alignment vertical="top"/>
      <protection/>
    </xf>
    <xf numFmtId="0" fontId="8" fillId="2" borderId="4" xfId="0" applyFont="1" applyFill="1" applyBorder="1" applyAlignment="1">
      <alignment horizontal="left"/>
    </xf>
    <xf numFmtId="0" fontId="0" fillId="2" borderId="5" xfId="0" applyNumberFormat="1" applyFont="1" applyFill="1" applyBorder="1" applyAlignment="1" applyProtection="1">
      <alignment vertical="top"/>
      <protection/>
    </xf>
    <xf numFmtId="0" fontId="9" fillId="2" borderId="6" xfId="0" applyNumberFormat="1" applyFont="1" applyFill="1" applyBorder="1" applyAlignment="1" applyProtection="1">
      <alignment/>
      <protection/>
    </xf>
    <xf numFmtId="0" fontId="10" fillId="2" borderId="3" xfId="0" applyFont="1" applyFill="1" applyBorder="1" applyAlignment="1">
      <alignment/>
    </xf>
    <xf numFmtId="0" fontId="11" fillId="2" borderId="3" xfId="0" applyNumberFormat="1" applyFont="1" applyFill="1" applyBorder="1" applyAlignment="1" applyProtection="1">
      <alignment horizontal="left" vertical="top" indent="2"/>
      <protection/>
    </xf>
    <xf numFmtId="0" fontId="12" fillId="2" borderId="3" xfId="0" applyNumberFormat="1" applyFont="1" applyFill="1" applyBorder="1" applyAlignment="1" applyProtection="1">
      <alignment vertical="top"/>
      <protection/>
    </xf>
    <xf numFmtId="49" fontId="0" fillId="2" borderId="3" xfId="0" applyNumberFormat="1" applyFont="1" applyFill="1" applyBorder="1" applyAlignment="1" applyProtection="1">
      <alignment vertical="top"/>
      <protection/>
    </xf>
    <xf numFmtId="0" fontId="0" fillId="2" borderId="7" xfId="0" applyNumberFormat="1" applyFont="1" applyFill="1" applyBorder="1" applyAlignment="1" applyProtection="1">
      <alignment vertical="top"/>
      <protection/>
    </xf>
    <xf numFmtId="0" fontId="2" fillId="2" borderId="8" xfId="0" applyFont="1" applyFill="1" applyBorder="1" applyAlignment="1">
      <alignment/>
    </xf>
    <xf numFmtId="0" fontId="0" fillId="2" borderId="9" xfId="0" applyNumberFormat="1" applyFont="1" applyFill="1" applyBorder="1" applyAlignment="1" applyProtection="1">
      <alignment vertical="top"/>
      <protection/>
    </xf>
    <xf numFmtId="0" fontId="0" fillId="2" borderId="2" xfId="0" applyNumberFormat="1" applyFont="1" applyFill="1" applyBorder="1" applyAlignment="1" applyProtection="1">
      <alignment vertical="top"/>
      <protection/>
    </xf>
    <xf numFmtId="0" fontId="9" fillId="2" borderId="10" xfId="0" applyNumberFormat="1" applyFont="1" applyFill="1" applyBorder="1" applyAlignment="1" applyProtection="1">
      <alignment/>
      <protection/>
    </xf>
    <xf numFmtId="0" fontId="12" fillId="2" borderId="0" xfId="0" applyNumberFormat="1" applyFont="1" applyFill="1" applyBorder="1" applyAlignment="1" applyProtection="1">
      <alignment horizontal="left" vertical="top" indent="2"/>
      <protection/>
    </xf>
    <xf numFmtId="0" fontId="12" fillId="2" borderId="0" xfId="0" applyNumberFormat="1" applyFont="1" applyFill="1" applyBorder="1" applyAlignment="1" applyProtection="1">
      <alignment vertical="top"/>
      <protection/>
    </xf>
    <xf numFmtId="0" fontId="0" fillId="2" borderId="0" xfId="0" applyNumberFormat="1" applyFont="1" applyFill="1" applyBorder="1" applyAlignment="1" applyProtection="1">
      <alignment vertical="top"/>
      <protection/>
    </xf>
    <xf numFmtId="0" fontId="12" fillId="2" borderId="0" xfId="0" applyNumberFormat="1" applyFont="1" applyFill="1" applyBorder="1" applyAlignment="1" applyProtection="1">
      <alignment horizontal="left" vertical="top"/>
      <protection/>
    </xf>
    <xf numFmtId="0" fontId="0" fillId="2" borderId="11" xfId="0" applyNumberFormat="1" applyFont="1" applyFill="1" applyBorder="1" applyAlignment="1" applyProtection="1">
      <alignment vertical="top"/>
      <protection/>
    </xf>
    <xf numFmtId="0" fontId="14" fillId="2" borderId="12" xfId="0" applyFont="1" applyFill="1" applyBorder="1" applyAlignment="1">
      <alignment/>
    </xf>
    <xf numFmtId="0" fontId="0" fillId="2" borderId="0" xfId="0" applyNumberFormat="1" applyFont="1" applyFill="1" applyBorder="1" applyAlignment="1" applyProtection="1">
      <alignment/>
      <protection/>
    </xf>
    <xf numFmtId="0" fontId="17" fillId="2" borderId="8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left"/>
    </xf>
    <xf numFmtId="0" fontId="18" fillId="2" borderId="10" xfId="0" applyNumberFormat="1" applyFont="1" applyFill="1" applyBorder="1" applyAlignment="1" applyProtection="1">
      <alignment/>
      <protection/>
    </xf>
    <xf numFmtId="0" fontId="19" fillId="2" borderId="0" xfId="0" applyFont="1" applyFill="1" applyBorder="1" applyAlignment="1">
      <alignment/>
    </xf>
    <xf numFmtId="2" fontId="18" fillId="2" borderId="2" xfId="0" applyNumberFormat="1" applyFont="1" applyFill="1" applyBorder="1" applyAlignment="1" applyProtection="1">
      <alignment/>
      <protection/>
    </xf>
    <xf numFmtId="0" fontId="21" fillId="2" borderId="12" xfId="0" applyNumberFormat="1" applyFont="1" applyFill="1" applyBorder="1" applyAlignment="1" applyProtection="1">
      <alignment vertical="top"/>
      <protection/>
    </xf>
    <xf numFmtId="0" fontId="22" fillId="2" borderId="12" xfId="0" applyNumberFormat="1" applyFont="1" applyFill="1" applyBorder="1" applyAlignment="1" applyProtection="1">
      <alignment horizontal="left" vertical="center"/>
      <protection/>
    </xf>
    <xf numFmtId="0" fontId="24" fillId="2" borderId="0" xfId="0" applyNumberFormat="1" applyFont="1" applyFill="1" applyBorder="1" applyAlignment="1" applyProtection="1">
      <alignment vertical="top"/>
      <protection/>
    </xf>
    <xf numFmtId="0" fontId="25" fillId="3" borderId="13" xfId="0" applyNumberFormat="1" applyFont="1" applyFill="1" applyBorder="1" applyAlignment="1" applyProtection="1">
      <alignment horizontal="center" vertical="center" wrapText="1"/>
      <protection/>
    </xf>
    <xf numFmtId="0" fontId="25" fillId="3" borderId="14" xfId="0" applyNumberFormat="1" applyFont="1" applyFill="1" applyBorder="1" applyAlignment="1" applyProtection="1">
      <alignment horizontal="center" vertical="center" wrapText="1"/>
      <protection/>
    </xf>
    <xf numFmtId="0" fontId="25" fillId="3" borderId="15" xfId="0" applyNumberFormat="1" applyFont="1" applyFill="1" applyBorder="1" applyAlignment="1" applyProtection="1">
      <alignment horizontal="center" vertical="center" wrapText="1"/>
      <protection/>
    </xf>
    <xf numFmtId="0" fontId="25" fillId="3" borderId="16" xfId="0" applyNumberFormat="1" applyFont="1" applyFill="1" applyBorder="1" applyAlignment="1" applyProtection="1">
      <alignment horizontal="center" vertical="center" wrapText="1"/>
      <protection/>
    </xf>
    <xf numFmtId="0" fontId="6" fillId="2" borderId="17" xfId="0" applyNumberFormat="1" applyFont="1" applyFill="1" applyBorder="1" applyAlignment="1" applyProtection="1">
      <alignment horizontal="center" vertical="top" wrapText="1"/>
      <protection/>
    </xf>
    <xf numFmtId="0" fontId="6" fillId="2" borderId="10" xfId="0" applyNumberFormat="1" applyFont="1" applyFill="1" applyBorder="1" applyAlignment="1" applyProtection="1">
      <alignment horizontal="center" vertical="top" wrapText="1"/>
      <protection/>
    </xf>
    <xf numFmtId="0" fontId="5" fillId="2" borderId="10" xfId="0" applyNumberFormat="1" applyFont="1" applyFill="1" applyBorder="1" applyAlignment="1" applyProtection="1">
      <alignment horizontal="center" vertical="top" wrapText="1"/>
      <protection/>
    </xf>
    <xf numFmtId="165" fontId="22" fillId="2" borderId="10" xfId="0" applyNumberFormat="1" applyFont="1" applyFill="1" applyBorder="1" applyAlignment="1" applyProtection="1">
      <alignment horizontal="center" vertical="top" wrapText="1"/>
      <protection/>
    </xf>
    <xf numFmtId="0" fontId="6" fillId="2" borderId="12" xfId="0" applyNumberFormat="1" applyFont="1" applyFill="1" applyBorder="1" applyAlignment="1" applyProtection="1">
      <alignment vertical="top" wrapText="1"/>
      <protection/>
    </xf>
    <xf numFmtId="0" fontId="6" fillId="2" borderId="0" xfId="0" applyNumberFormat="1" applyFont="1" applyFill="1" applyBorder="1" applyAlignment="1" applyProtection="1">
      <alignment horizontal="right" vertical="top" wrapText="1"/>
      <protection/>
    </xf>
    <xf numFmtId="170" fontId="27" fillId="2" borderId="10" xfId="0" applyNumberFormat="1" applyFont="1" applyFill="1" applyBorder="1" applyAlignment="1" applyProtection="1">
      <alignment horizontal="center" vertical="top" wrapText="1"/>
      <protection/>
    </xf>
    <xf numFmtId="170" fontId="28" fillId="2" borderId="10" xfId="0" applyNumberFormat="1" applyFont="1" applyFill="1" applyBorder="1" applyAlignment="1" applyProtection="1">
      <alignment horizontal="center" vertical="top" wrapText="1"/>
      <protection/>
    </xf>
    <xf numFmtId="0" fontId="19" fillId="2" borderId="0" xfId="0" applyFont="1" applyFill="1" applyAlignment="1">
      <alignment/>
    </xf>
    <xf numFmtId="0" fontId="0" fillId="2" borderId="12" xfId="0" applyNumberFormat="1" applyFont="1" applyFill="1" applyBorder="1" applyAlignment="1" applyProtection="1">
      <alignment vertical="top"/>
      <protection/>
    </xf>
    <xf numFmtId="0" fontId="29" fillId="2" borderId="12" xfId="0" applyNumberFormat="1" applyFont="1" applyFill="1" applyBorder="1" applyAlignment="1" applyProtection="1">
      <alignment horizontal="left" vertical="top" indent="7"/>
      <protection/>
    </xf>
    <xf numFmtId="0" fontId="29" fillId="2" borderId="0" xfId="0" applyNumberFormat="1" applyFont="1" applyFill="1" applyBorder="1" applyAlignment="1" applyProtection="1">
      <alignment horizontal="left" vertical="top"/>
      <protection/>
    </xf>
    <xf numFmtId="0" fontId="29" fillId="2" borderId="12" xfId="0" applyNumberFormat="1" applyFont="1" applyFill="1" applyBorder="1" applyAlignment="1" applyProtection="1">
      <alignment horizontal="left" vertical="top"/>
      <protection/>
    </xf>
    <xf numFmtId="0" fontId="29" fillId="2" borderId="0" xfId="0" applyNumberFormat="1" applyFont="1" applyFill="1" applyBorder="1" applyAlignment="1" applyProtection="1">
      <alignment horizontal="left" vertical="top" indent="1"/>
      <protection/>
    </xf>
    <xf numFmtId="170" fontId="33" fillId="4" borderId="17" xfId="0" applyNumberFormat="1" applyFont="1" applyFill="1" applyBorder="1" applyAlignment="1" applyProtection="1">
      <alignment horizontal="center" vertical="top"/>
      <protection/>
    </xf>
    <xf numFmtId="0" fontId="22" fillId="2" borderId="10" xfId="0" applyNumberFormat="1" applyFont="1" applyFill="1" applyBorder="1" applyAlignment="1" applyProtection="1">
      <alignment horizontal="center" vertical="top"/>
      <protection/>
    </xf>
    <xf numFmtId="0" fontId="9" fillId="2" borderId="12" xfId="0" applyNumberFormat="1" applyFont="1" applyFill="1" applyBorder="1" applyAlignment="1" applyProtection="1">
      <alignment vertical="top"/>
      <protection/>
    </xf>
    <xf numFmtId="0" fontId="27" fillId="5" borderId="10" xfId="0" applyNumberFormat="1" applyFont="1" applyFill="1" applyBorder="1" applyAlignment="1" applyProtection="1">
      <alignment horizontal="center" vertical="top"/>
      <protection/>
    </xf>
    <xf numFmtId="0" fontId="12" fillId="6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4" borderId="18" xfId="0" applyNumberFormat="1" applyFont="1" applyFill="1" applyBorder="1" applyAlignment="1" applyProtection="1">
      <alignment horizontal="left" vertical="top"/>
      <protection/>
    </xf>
    <xf numFmtId="0" fontId="12" fillId="2" borderId="0" xfId="0" applyNumberFormat="1" applyFont="1" applyFill="1" applyBorder="1" applyAlignment="1" applyProtection="1">
      <alignment vertical="top"/>
      <protection/>
    </xf>
    <xf numFmtId="0" fontId="27" fillId="2" borderId="19" xfId="0" applyNumberFormat="1" applyFont="1" applyFill="1" applyBorder="1" applyAlignment="1" applyProtection="1">
      <alignment vertical="top"/>
      <protection/>
    </xf>
    <xf numFmtId="0" fontId="9" fillId="2" borderId="19" xfId="0" applyNumberFormat="1" applyFont="1" applyFill="1" applyBorder="1" applyAlignment="1" applyProtection="1">
      <alignment vertical="top"/>
      <protection/>
    </xf>
    <xf numFmtId="0" fontId="23" fillId="2" borderId="19" xfId="0" applyNumberFormat="1" applyFont="1" applyFill="1" applyBorder="1" applyAlignment="1" applyProtection="1">
      <alignment vertical="top"/>
      <protection/>
    </xf>
    <xf numFmtId="0" fontId="27" fillId="2" borderId="19" xfId="0" applyNumberFormat="1" applyFont="1" applyFill="1" applyBorder="1" applyAlignment="1" applyProtection="1">
      <alignment vertical="top"/>
      <protection/>
    </xf>
    <xf numFmtId="0" fontId="12" fillId="4" borderId="20" xfId="0" applyNumberFormat="1" applyFont="1" applyFill="1" applyBorder="1" applyAlignment="1" applyProtection="1">
      <alignment horizontal="left" vertical="top"/>
      <protection/>
    </xf>
    <xf numFmtId="0" fontId="27" fillId="2" borderId="0" xfId="0" applyNumberFormat="1" applyFont="1" applyFill="1" applyBorder="1" applyAlignment="1" applyProtection="1">
      <alignment horizontal="center" vertical="top"/>
      <protection/>
    </xf>
    <xf numFmtId="0" fontId="28" fillId="7" borderId="13" xfId="0" applyNumberFormat="1" applyFont="1" applyFill="1" applyBorder="1" applyAlignment="1" applyProtection="1">
      <alignment horizontal="right" vertical="top"/>
      <protection/>
    </xf>
    <xf numFmtId="0" fontId="28" fillId="4" borderId="14" xfId="0" applyNumberFormat="1" applyFont="1" applyFill="1" applyBorder="1" applyAlignment="1" applyProtection="1">
      <alignment vertical="top"/>
      <protection/>
    </xf>
    <xf numFmtId="0" fontId="28" fillId="7" borderId="14" xfId="0" applyNumberFormat="1" applyFont="1" applyFill="1" applyBorder="1" applyAlignment="1" applyProtection="1">
      <alignment horizontal="right" vertical="top"/>
      <protection/>
    </xf>
    <xf numFmtId="0" fontId="12" fillId="6" borderId="14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11" xfId="0" applyNumberFormat="1" applyFont="1" applyFill="1" applyBorder="1" applyAlignment="1" applyProtection="1">
      <alignment vertical="top"/>
      <protection/>
    </xf>
    <xf numFmtId="0" fontId="28" fillId="7" borderId="21" xfId="0" applyNumberFormat="1" applyFont="1" applyFill="1" applyBorder="1" applyAlignment="1" applyProtection="1">
      <alignment horizontal="right" vertical="top"/>
      <protection/>
    </xf>
    <xf numFmtId="0" fontId="28" fillId="4" borderId="19" xfId="0" applyNumberFormat="1" applyFont="1" applyFill="1" applyBorder="1" applyAlignment="1" applyProtection="1">
      <alignment vertical="top"/>
      <protection/>
    </xf>
    <xf numFmtId="0" fontId="28" fillId="7" borderId="19" xfId="0" applyNumberFormat="1" applyFont="1" applyFill="1" applyBorder="1" applyAlignment="1" applyProtection="1">
      <alignment horizontal="right" vertical="top"/>
      <protection/>
    </xf>
    <xf numFmtId="0" fontId="12" fillId="6" borderId="19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28" fillId="7" borderId="13" xfId="0" applyNumberFormat="1" applyFont="1" applyFill="1" applyBorder="1" applyAlignment="1" applyProtection="1">
      <alignment vertical="top"/>
      <protection/>
    </xf>
    <xf numFmtId="0" fontId="28" fillId="2" borderId="14" xfId="0" applyNumberFormat="1" applyFont="1" applyFill="1" applyBorder="1" applyAlignment="1" applyProtection="1">
      <alignment horizontal="right" vertical="top"/>
      <protection/>
    </xf>
    <xf numFmtId="0" fontId="12" fillId="8" borderId="14" xfId="0" applyFont="1" applyFill="1" applyBorder="1" applyAlignment="1">
      <alignment/>
    </xf>
    <xf numFmtId="0" fontId="28" fillId="7" borderId="14" xfId="0" applyNumberFormat="1" applyFont="1" applyFill="1" applyBorder="1" applyAlignment="1" applyProtection="1">
      <alignment vertical="top"/>
      <protection/>
    </xf>
    <xf numFmtId="0" fontId="12" fillId="2" borderId="14" xfId="0" applyFont="1" applyFill="1" applyBorder="1" applyAlignment="1">
      <alignment/>
    </xf>
    <xf numFmtId="0" fontId="28" fillId="7" borderId="15" xfId="0" applyNumberFormat="1" applyFont="1" applyFill="1" applyBorder="1" applyAlignment="1" applyProtection="1">
      <alignment vertical="top"/>
      <protection/>
    </xf>
    <xf numFmtId="0" fontId="28" fillId="2" borderId="16" xfId="0" applyNumberFormat="1" applyFont="1" applyFill="1" applyBorder="1" applyAlignment="1" applyProtection="1">
      <alignment horizontal="right" vertical="top"/>
      <protection/>
    </xf>
    <xf numFmtId="0" fontId="12" fillId="8" borderId="16" xfId="0" applyFont="1" applyFill="1" applyBorder="1" applyAlignment="1">
      <alignment/>
    </xf>
    <xf numFmtId="0" fontId="28" fillId="7" borderId="16" xfId="0" applyNumberFormat="1" applyFont="1" applyFill="1" applyBorder="1" applyAlignment="1" applyProtection="1">
      <alignment vertical="top"/>
      <protection/>
    </xf>
    <xf numFmtId="0" fontId="12" fillId="6" borderId="16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6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28" fillId="7" borderId="21" xfId="0" applyNumberFormat="1" applyFont="1" applyFill="1" applyBorder="1" applyAlignment="1" applyProtection="1">
      <alignment vertical="top"/>
      <protection/>
    </xf>
    <xf numFmtId="0" fontId="14" fillId="4" borderId="19" xfId="0" applyFont="1" applyFill="1" applyBorder="1" applyAlignment="1">
      <alignment/>
    </xf>
    <xf numFmtId="0" fontId="28" fillId="7" borderId="19" xfId="0" applyNumberFormat="1" applyFont="1" applyFill="1" applyBorder="1" applyAlignment="1" applyProtection="1">
      <alignment vertical="top"/>
      <protection/>
    </xf>
    <xf numFmtId="0" fontId="28" fillId="3" borderId="17" xfId="0" applyNumberFormat="1" applyFont="1" applyFill="1" applyBorder="1" applyAlignment="1" applyProtection="1">
      <alignment vertical="top"/>
      <protection/>
    </xf>
    <xf numFmtId="0" fontId="28" fillId="8" borderId="10" xfId="0" applyNumberFormat="1" applyFont="1" applyFill="1" applyBorder="1" applyAlignment="1" applyProtection="1">
      <alignment vertical="top"/>
      <protection/>
    </xf>
    <xf numFmtId="0" fontId="34" fillId="9" borderId="10" xfId="0" applyFont="1" applyFill="1" applyBorder="1" applyAlignment="1">
      <alignment/>
    </xf>
    <xf numFmtId="0" fontId="28" fillId="3" borderId="10" xfId="0" applyNumberFormat="1" applyFont="1" applyFill="1" applyBorder="1" applyAlignment="1" applyProtection="1">
      <alignment vertical="top"/>
      <protection/>
    </xf>
    <xf numFmtId="0" fontId="12" fillId="2" borderId="10" xfId="0" applyNumberFormat="1" applyFont="1" applyFill="1" applyBorder="1" applyAlignment="1" applyProtection="1">
      <alignment vertical="top"/>
      <protection/>
    </xf>
    <xf numFmtId="0" fontId="12" fillId="2" borderId="8" xfId="0" applyNumberFormat="1" applyFont="1" applyFill="1" applyBorder="1" applyAlignment="1" applyProtection="1">
      <alignment vertical="top"/>
      <protection/>
    </xf>
    <xf numFmtId="0" fontId="12" fillId="2" borderId="9" xfId="0" applyNumberFormat="1" applyFont="1" applyFill="1" applyBorder="1" applyAlignment="1" applyProtection="1">
      <alignment horizontal="right" vertical="top"/>
      <protection/>
    </xf>
    <xf numFmtId="0" fontId="12" fillId="2" borderId="9" xfId="0" applyNumberFormat="1" applyFont="1" applyFill="1" applyBorder="1" applyAlignment="1" applyProtection="1">
      <alignment horizontal="right" vertical="top"/>
      <protection/>
    </xf>
    <xf numFmtId="0" fontId="12" fillId="2" borderId="22" xfId="0" applyNumberFormat="1" applyFont="1" applyFill="1" applyBorder="1" applyAlignment="1" applyProtection="1">
      <alignment vertical="top"/>
      <protection/>
    </xf>
    <xf numFmtId="0" fontId="12" fillId="2" borderId="23" xfId="0" applyNumberFormat="1" applyFont="1" applyFill="1" applyBorder="1" applyAlignment="1" applyProtection="1">
      <alignment vertical="top"/>
      <protection/>
    </xf>
    <xf numFmtId="0" fontId="12" fillId="2" borderId="24" xfId="0" applyNumberFormat="1" applyFont="1" applyFill="1" applyBorder="1" applyAlignment="1" applyProtection="1">
      <alignment vertical="top"/>
      <protection/>
    </xf>
    <xf numFmtId="0" fontId="35" fillId="2" borderId="8" xfId="19" applyFont="1" applyFill="1" applyBorder="1" applyAlignment="1">
      <alignment horizontal="left" vertical="top"/>
      <protection/>
    </xf>
    <xf numFmtId="0" fontId="35" fillId="2" borderId="9" xfId="19" applyFont="1" applyFill="1" applyBorder="1" applyAlignment="1">
      <alignment horizontal="left" vertical="top"/>
      <protection/>
    </xf>
    <xf numFmtId="0" fontId="35" fillId="2" borderId="2" xfId="19" applyFont="1" applyFill="1" applyBorder="1" applyAlignment="1">
      <alignment horizontal="left" vertical="top"/>
      <protection/>
    </xf>
    <xf numFmtId="0" fontId="19" fillId="2" borderId="25" xfId="19" applyFont="1" applyFill="1" applyBorder="1" applyAlignment="1">
      <alignment horizontal="left" vertical="top"/>
      <protection/>
    </xf>
    <xf numFmtId="0" fontId="19" fillId="2" borderId="26" xfId="19" applyFont="1" applyFill="1" applyBorder="1" applyAlignment="1">
      <alignment horizontal="center" vertical="top" wrapText="1"/>
      <protection/>
    </xf>
    <xf numFmtId="170" fontId="19" fillId="2" borderId="14" xfId="19" applyNumberFormat="1" applyFont="1" applyFill="1" applyBorder="1" applyAlignment="1">
      <alignment horizontal="center" vertical="top" wrapText="1"/>
      <protection/>
    </xf>
    <xf numFmtId="0" fontId="19" fillId="2" borderId="14" xfId="19" applyFont="1" applyFill="1" applyBorder="1" applyAlignment="1">
      <alignment horizontal="center" vertical="top" wrapText="1"/>
      <protection/>
    </xf>
    <xf numFmtId="0" fontId="19" fillId="2" borderId="27" xfId="19" applyFont="1" applyFill="1" applyBorder="1" applyAlignment="1">
      <alignment horizontal="center" vertical="top" wrapText="1"/>
      <protection/>
    </xf>
    <xf numFmtId="0" fontId="19" fillId="2" borderId="0" xfId="19" applyFont="1" applyFill="1" applyBorder="1" applyAlignment="1">
      <alignment horizontal="center" vertical="top" wrapText="1"/>
      <protection/>
    </xf>
    <xf numFmtId="0" fontId="7" fillId="2" borderId="22" xfId="19" applyFont="1" applyFill="1" applyBorder="1">
      <alignment/>
      <protection/>
    </xf>
    <xf numFmtId="0" fontId="7" fillId="2" borderId="23" xfId="19" applyFont="1" applyFill="1" applyBorder="1">
      <alignment/>
      <protection/>
    </xf>
    <xf numFmtId="0" fontId="7" fillId="2" borderId="16" xfId="19" applyFont="1" applyFill="1" applyBorder="1" applyAlignment="1">
      <alignment horizontal="center" vertical="top" wrapText="1"/>
      <protection/>
    </xf>
    <xf numFmtId="0" fontId="7" fillId="2" borderId="24" xfId="19" applyFont="1" applyFill="1" applyBorder="1" applyAlignment="1">
      <alignment horizontal="center" vertical="top" wrapText="1"/>
      <protection/>
    </xf>
    <xf numFmtId="0" fontId="5" fillId="2" borderId="0" xfId="19" applyFont="1" applyFill="1" applyBorder="1" applyAlignment="1">
      <alignment horizontal="center" vertical="top" wrapText="1"/>
      <protection/>
    </xf>
    <xf numFmtId="0" fontId="5" fillId="2" borderId="28" xfId="19" applyFont="1" applyFill="1" applyBorder="1" applyAlignment="1">
      <alignment horizontal="center" vertical="top" wrapText="1"/>
      <protection/>
    </xf>
    <xf numFmtId="0" fontId="7" fillId="2" borderId="12" xfId="19" applyFont="1" applyFill="1" applyBorder="1" applyAlignment="1">
      <alignment horizontal="center" vertical="top" wrapText="1"/>
      <protection/>
    </xf>
    <xf numFmtId="0" fontId="7" fillId="2" borderId="0" xfId="19" applyFont="1" applyFill="1" applyBorder="1" applyAlignment="1">
      <alignment horizontal="center" vertical="top" wrapText="1"/>
      <protection/>
    </xf>
    <xf numFmtId="0" fontId="7" fillId="2" borderId="28" xfId="19" applyFont="1" applyFill="1" applyBorder="1" applyAlignment="1">
      <alignment horizontal="center" vertical="top" wrapText="1"/>
      <protection/>
    </xf>
    <xf numFmtId="0" fontId="7" fillId="2" borderId="22" xfId="19" applyFont="1" applyFill="1" applyBorder="1" applyAlignment="1">
      <alignment horizontal="center" vertical="top" wrapText="1"/>
      <protection/>
    </xf>
    <xf numFmtId="0" fontId="7" fillId="2" borderId="23" xfId="19" applyFont="1" applyFill="1" applyBorder="1" applyAlignment="1">
      <alignment horizontal="center" vertical="top" wrapText="1"/>
      <protection/>
    </xf>
    <xf numFmtId="0" fontId="0" fillId="2" borderId="29" xfId="0" applyNumberFormat="1" applyFont="1" applyFill="1" applyBorder="1" applyAlignment="1" applyProtection="1">
      <alignment vertical="top"/>
      <protection/>
    </xf>
    <xf numFmtId="0" fontId="7" fillId="2" borderId="30" xfId="19" applyFont="1" applyFill="1" applyBorder="1" applyAlignment="1">
      <alignment horizontal="center" vertical="top" wrapText="1"/>
      <protection/>
    </xf>
    <xf numFmtId="0" fontId="7" fillId="2" borderId="29" xfId="19" applyFont="1" applyFill="1" applyBorder="1" applyAlignment="1">
      <alignment horizontal="center" vertical="top" wrapText="1"/>
      <protection/>
    </xf>
    <xf numFmtId="0" fontId="7" fillId="2" borderId="31" xfId="19" applyFont="1" applyFill="1" applyBorder="1" applyAlignment="1">
      <alignment horizontal="center" vertical="top" wrapText="1"/>
      <protection/>
    </xf>
    <xf numFmtId="0" fontId="0" fillId="2" borderId="32" xfId="0" applyNumberFormat="1" applyFont="1" applyFill="1" applyBorder="1" applyAlignment="1" applyProtection="1">
      <alignment vertical="top"/>
      <protection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0" fontId="38" fillId="2" borderId="0" xfId="0" applyNumberFormat="1" applyFont="1" applyFill="1" applyBorder="1" applyAlignment="1" applyProtection="1">
      <alignment vertical="top"/>
      <protection/>
    </xf>
    <xf numFmtId="0" fontId="39" fillId="2" borderId="0" xfId="0" applyNumberFormat="1" applyFont="1" applyFill="1" applyBorder="1" applyAlignment="1" applyProtection="1">
      <alignment vertical="top"/>
      <protection/>
    </xf>
    <xf numFmtId="178" fontId="27" fillId="2" borderId="33" xfId="0" applyNumberFormat="1" applyFont="1" applyFill="1" applyBorder="1" applyAlignment="1" applyProtection="1">
      <alignment horizontal="right" vertical="top"/>
      <protection/>
    </xf>
    <xf numFmtId="0" fontId="27" fillId="2" borderId="9" xfId="0" applyNumberFormat="1" applyFont="1" applyFill="1" applyBorder="1" applyAlignment="1" applyProtection="1">
      <alignment horizontal="right" vertical="top"/>
      <protection/>
    </xf>
    <xf numFmtId="0" fontId="27" fillId="2" borderId="34" xfId="0" applyNumberFormat="1" applyFont="1" applyFill="1" applyBorder="1" applyAlignment="1" applyProtection="1">
      <alignment horizontal="left" vertical="top"/>
      <protection/>
    </xf>
    <xf numFmtId="0" fontId="0" fillId="2" borderId="0" xfId="0" applyNumberFormat="1" applyFont="1" applyFill="1" applyBorder="1" applyAlignment="1" applyProtection="1">
      <alignment horizontal="right" vertical="top"/>
      <protection/>
    </xf>
    <xf numFmtId="0" fontId="9" fillId="2" borderId="0" xfId="0" applyNumberFormat="1" applyFont="1" applyFill="1" applyBorder="1" applyAlignment="1" applyProtection="1">
      <alignment vertical="top"/>
      <protection/>
    </xf>
    <xf numFmtId="0" fontId="28" fillId="2" borderId="26" xfId="0" applyNumberFormat="1" applyFont="1" applyFill="1" applyBorder="1" applyAlignment="1" applyProtection="1">
      <alignment horizontal="right" vertical="top"/>
      <protection/>
    </xf>
    <xf numFmtId="0" fontId="28" fillId="2" borderId="26" xfId="0" applyNumberFormat="1" applyFont="1" applyFill="1" applyBorder="1" applyAlignment="1" applyProtection="1">
      <alignment horizontal="left" vertical="top"/>
      <protection/>
    </xf>
    <xf numFmtId="0" fontId="28" fillId="2" borderId="35" xfId="0" applyNumberFormat="1" applyFont="1" applyFill="1" applyBorder="1" applyAlignment="1" applyProtection="1">
      <alignment horizontal="centerContinuous" vertical="top"/>
      <protection/>
    </xf>
    <xf numFmtId="0" fontId="28" fillId="2" borderId="36" xfId="0" applyNumberFormat="1" applyFont="1" applyFill="1" applyBorder="1" applyAlignment="1" applyProtection="1">
      <alignment horizontal="right" vertical="top"/>
      <protection/>
    </xf>
    <xf numFmtId="0" fontId="28" fillId="2" borderId="0" xfId="0" applyNumberFormat="1" applyFont="1" applyFill="1" applyBorder="1" applyAlignment="1" applyProtection="1">
      <alignment horizontal="right" vertical="top"/>
      <protection/>
    </xf>
    <xf numFmtId="0" fontId="28" fillId="2" borderId="0" xfId="0" applyNumberFormat="1" applyFont="1" applyFill="1" applyBorder="1" applyAlignment="1" applyProtection="1">
      <alignment horizontal="left" vertical="top"/>
      <protection/>
    </xf>
    <xf numFmtId="0" fontId="28" fillId="2" borderId="37" xfId="0" applyNumberFormat="1" applyFont="1" applyFill="1" applyBorder="1" applyAlignment="1" applyProtection="1">
      <alignment horizontal="centerContinuous" vertical="top"/>
      <protection/>
    </xf>
    <xf numFmtId="0" fontId="28" fillId="2" borderId="38" xfId="0" applyNumberFormat="1" applyFont="1" applyFill="1" applyBorder="1" applyAlignment="1" applyProtection="1">
      <alignment horizontal="right" vertical="top"/>
      <protection/>
    </xf>
    <xf numFmtId="0" fontId="22" fillId="7" borderId="39" xfId="0" applyNumberFormat="1" applyFont="1" applyFill="1" applyBorder="1" applyAlignment="1" applyProtection="1">
      <alignment horizontal="center" vertical="center" wrapText="1"/>
      <protection/>
    </xf>
    <xf numFmtId="0" fontId="22" fillId="6" borderId="14" xfId="0" applyNumberFormat="1" applyFont="1" applyFill="1" applyBorder="1" applyAlignment="1" applyProtection="1">
      <alignment horizontal="center" vertical="center" wrapText="1"/>
      <protection/>
    </xf>
    <xf numFmtId="0" fontId="22" fillId="4" borderId="14" xfId="0" applyNumberFormat="1" applyFont="1" applyFill="1" applyBorder="1" applyAlignment="1" applyProtection="1">
      <alignment horizontal="center" vertical="center" wrapText="1"/>
      <protection/>
    </xf>
    <xf numFmtId="0" fontId="22" fillId="5" borderId="40" xfId="0" applyNumberFormat="1" applyFont="1" applyFill="1" applyBorder="1" applyAlignment="1" applyProtection="1">
      <alignment horizontal="center" vertical="center" wrapText="1"/>
      <protection/>
    </xf>
    <xf numFmtId="0" fontId="41" fillId="7" borderId="39" xfId="0" applyNumberFormat="1" applyFont="1" applyFill="1" applyBorder="1" applyAlignment="1" applyProtection="1">
      <alignment horizontal="center" vertical="center" wrapText="1"/>
      <protection/>
    </xf>
    <xf numFmtId="0" fontId="22" fillId="6" borderId="19" xfId="0" applyNumberFormat="1" applyFont="1" applyFill="1" applyBorder="1" applyAlignment="1" applyProtection="1">
      <alignment horizontal="center" vertical="center" wrapText="1"/>
      <protection/>
    </xf>
    <xf numFmtId="0" fontId="22" fillId="4" borderId="19" xfId="0" applyNumberFormat="1" applyFont="1" applyFill="1" applyBorder="1" applyAlignment="1" applyProtection="1">
      <alignment horizontal="center" vertical="center" wrapText="1"/>
      <protection/>
    </xf>
    <xf numFmtId="0" fontId="22" fillId="5" borderId="41" xfId="0" applyNumberFormat="1" applyFont="1" applyFill="1" applyBorder="1" applyAlignment="1" applyProtection="1">
      <alignment horizontal="center" vertical="center" wrapText="1"/>
      <protection/>
    </xf>
    <xf numFmtId="0" fontId="42" fillId="7" borderId="10" xfId="0" applyNumberFormat="1" applyFont="1" applyFill="1" applyBorder="1" applyAlignment="1" applyProtection="1">
      <alignment horizontal="center" vertical="center" wrapText="1"/>
      <protection/>
    </xf>
    <xf numFmtId="0" fontId="42" fillId="6" borderId="10" xfId="0" applyNumberFormat="1" applyFont="1" applyFill="1" applyBorder="1" applyAlignment="1" applyProtection="1">
      <alignment horizontal="center" vertical="center" wrapText="1"/>
      <protection/>
    </xf>
    <xf numFmtId="0" fontId="42" fillId="4" borderId="10" xfId="0" applyNumberFormat="1" applyFont="1" applyFill="1" applyBorder="1" applyAlignment="1" applyProtection="1">
      <alignment horizontal="center" vertical="center" wrapText="1"/>
      <protection/>
    </xf>
    <xf numFmtId="0" fontId="42" fillId="5" borderId="42" xfId="0" applyNumberFormat="1" applyFont="1" applyFill="1" applyBorder="1" applyAlignment="1" applyProtection="1">
      <alignment horizontal="center" vertical="center" wrapText="1"/>
      <protection/>
    </xf>
    <xf numFmtId="0" fontId="42" fillId="6" borderId="43" xfId="0" applyNumberFormat="1" applyFont="1" applyFill="1" applyBorder="1" applyAlignment="1" applyProtection="1">
      <alignment horizontal="center" vertical="center" wrapText="1"/>
      <protection/>
    </xf>
    <xf numFmtId="0" fontId="42" fillId="7" borderId="44" xfId="0" applyNumberFormat="1" applyFont="1" applyFill="1" applyBorder="1" applyAlignment="1" applyProtection="1">
      <alignment horizontal="center" vertical="center" wrapText="1"/>
      <protection/>
    </xf>
    <xf numFmtId="0" fontId="42" fillId="6" borderId="14" xfId="0" applyNumberFormat="1" applyFont="1" applyFill="1" applyBorder="1" applyAlignment="1" applyProtection="1">
      <alignment horizontal="center" vertical="center" wrapText="1"/>
      <protection/>
    </xf>
    <xf numFmtId="0" fontId="42" fillId="4" borderId="14" xfId="0" applyNumberFormat="1" applyFont="1" applyFill="1" applyBorder="1" applyAlignment="1" applyProtection="1">
      <alignment horizontal="center" vertical="center" wrapText="1"/>
      <protection/>
    </xf>
    <xf numFmtId="0" fontId="42" fillId="5" borderId="40" xfId="0" applyNumberFormat="1" applyFont="1" applyFill="1" applyBorder="1" applyAlignment="1" applyProtection="1">
      <alignment horizontal="center" vertical="center" wrapText="1"/>
      <protection/>
    </xf>
    <xf numFmtId="0" fontId="42" fillId="6" borderId="45" xfId="0" applyNumberFormat="1" applyFont="1" applyFill="1" applyBorder="1" applyAlignment="1" applyProtection="1">
      <alignment horizontal="center" vertical="center" wrapText="1"/>
      <protection/>
    </xf>
    <xf numFmtId="0" fontId="42" fillId="6" borderId="27" xfId="0" applyNumberFormat="1" applyFont="1" applyFill="1" applyBorder="1" applyAlignment="1" applyProtection="1">
      <alignment horizontal="center" vertical="center" wrapText="1"/>
      <protection/>
    </xf>
    <xf numFmtId="0" fontId="22" fillId="7" borderId="44" xfId="0" applyNumberFormat="1" applyFont="1" applyFill="1" applyBorder="1" applyAlignment="1" applyProtection="1">
      <alignment horizontal="right" vertical="top"/>
      <protection/>
    </xf>
    <xf numFmtId="0" fontId="22" fillId="6" borderId="14" xfId="0" applyNumberFormat="1" applyFont="1" applyFill="1" applyBorder="1" applyAlignment="1" applyProtection="1">
      <alignment horizontal="right" vertical="top"/>
      <protection/>
    </xf>
    <xf numFmtId="0" fontId="22" fillId="4" borderId="14" xfId="0" applyNumberFormat="1" applyFont="1" applyFill="1" applyBorder="1" applyAlignment="1" applyProtection="1">
      <alignment horizontal="right" vertical="top"/>
      <protection/>
    </xf>
    <xf numFmtId="0" fontId="22" fillId="5" borderId="40" xfId="0" applyNumberFormat="1" applyFont="1" applyFill="1" applyBorder="1" applyAlignment="1" applyProtection="1">
      <alignment horizontal="right" vertical="top"/>
      <protection/>
    </xf>
    <xf numFmtId="0" fontId="22" fillId="6" borderId="45" xfId="0" applyNumberFormat="1" applyFont="1" applyFill="1" applyBorder="1" applyAlignment="1" applyProtection="1">
      <alignment horizontal="right" vertical="top"/>
      <protection/>
    </xf>
    <xf numFmtId="0" fontId="7" fillId="2" borderId="0" xfId="0" applyNumberFormat="1" applyFont="1" applyFill="1" applyBorder="1" applyAlignment="1" applyProtection="1">
      <alignment horizontal="right" vertical="top"/>
      <protection/>
    </xf>
    <xf numFmtId="0" fontId="22" fillId="7" borderId="39" xfId="0" applyNumberFormat="1" applyFont="1" applyFill="1" applyBorder="1" applyAlignment="1" applyProtection="1">
      <alignment horizontal="right" vertical="top"/>
      <protection/>
    </xf>
    <xf numFmtId="0" fontId="22" fillId="6" borderId="19" xfId="0" applyNumberFormat="1" applyFont="1" applyFill="1" applyBorder="1" applyAlignment="1" applyProtection="1">
      <alignment horizontal="right" vertical="top"/>
      <protection/>
    </xf>
    <xf numFmtId="0" fontId="22" fillId="4" borderId="19" xfId="0" applyNumberFormat="1" applyFont="1" applyFill="1" applyBorder="1" applyAlignment="1" applyProtection="1">
      <alignment horizontal="right" vertical="top"/>
      <protection/>
    </xf>
    <xf numFmtId="0" fontId="22" fillId="5" borderId="41" xfId="0" applyNumberFormat="1" applyFont="1" applyFill="1" applyBorder="1" applyAlignment="1" applyProtection="1">
      <alignment horizontal="right" vertical="top"/>
      <protection/>
    </xf>
    <xf numFmtId="0" fontId="22" fillId="6" borderId="46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0" fontId="19" fillId="2" borderId="0" xfId="19" applyFont="1" applyFill="1" applyAlignment="1">
      <alignment horizontal="center" vertical="top" wrapText="1"/>
      <protection/>
    </xf>
    <xf numFmtId="0" fontId="45" fillId="0" borderId="19" xfId="19" applyFont="1" applyBorder="1" applyAlignment="1">
      <alignment vertical="top" wrapText="1"/>
      <protection/>
    </xf>
    <xf numFmtId="0" fontId="46" fillId="0" borderId="28" xfId="19" applyFont="1" applyBorder="1" applyAlignment="1">
      <alignment vertical="top" wrapText="1"/>
      <protection/>
    </xf>
    <xf numFmtId="0" fontId="47" fillId="0" borderId="28" xfId="19" applyFont="1" applyBorder="1" applyAlignment="1">
      <alignment vertical="top" wrapText="1"/>
      <protection/>
    </xf>
    <xf numFmtId="0" fontId="48" fillId="0" borderId="28" xfId="19" applyFont="1" applyBorder="1" applyAlignment="1">
      <alignment vertical="top" wrapText="1"/>
      <protection/>
    </xf>
    <xf numFmtId="0" fontId="49" fillId="0" borderId="28" xfId="19" applyFont="1" applyBorder="1" applyAlignment="1">
      <alignment vertical="top" wrapText="1"/>
      <protection/>
    </xf>
    <xf numFmtId="0" fontId="50" fillId="0" borderId="28" xfId="19" applyFont="1" applyBorder="1" applyAlignment="1">
      <alignment vertical="top" wrapText="1"/>
      <protection/>
    </xf>
    <xf numFmtId="0" fontId="51" fillId="0" borderId="28" xfId="19" applyFont="1" applyBorder="1" applyAlignment="1">
      <alignment vertical="top" wrapText="1"/>
      <protection/>
    </xf>
    <xf numFmtId="0" fontId="45" fillId="0" borderId="16" xfId="19" applyFont="1" applyBorder="1" applyAlignment="1">
      <alignment vertical="top" wrapText="1"/>
      <protection/>
    </xf>
    <xf numFmtId="0" fontId="28" fillId="0" borderId="14" xfId="19" applyFont="1" applyBorder="1" applyAlignment="1">
      <alignment vertical="top" wrapText="1"/>
      <protection/>
    </xf>
    <xf numFmtId="0" fontId="22" fillId="0" borderId="14" xfId="19" applyFont="1" applyBorder="1" applyAlignment="1">
      <alignment vertical="top" wrapText="1"/>
      <protection/>
    </xf>
    <xf numFmtId="0" fontId="22" fillId="0" borderId="19" xfId="19" applyFont="1" applyBorder="1" applyAlignment="1">
      <alignment vertical="top" wrapText="1"/>
      <protection/>
    </xf>
    <xf numFmtId="0" fontId="28" fillId="0" borderId="19" xfId="19" applyFont="1" applyBorder="1" applyAlignment="1">
      <alignment vertical="top" wrapText="1"/>
      <protection/>
    </xf>
    <xf numFmtId="0" fontId="7" fillId="0" borderId="19" xfId="19" applyFont="1" applyBorder="1">
      <alignment/>
      <protection/>
    </xf>
    <xf numFmtId="0" fontId="7" fillId="0" borderId="16" xfId="19" applyFont="1" applyBorder="1">
      <alignment/>
      <protection/>
    </xf>
    <xf numFmtId="0" fontId="2" fillId="0" borderId="0" xfId="19">
      <alignment/>
      <protection/>
    </xf>
    <xf numFmtId="0" fontId="52" fillId="0" borderId="0" xfId="19" applyFont="1">
      <alignment/>
      <protection/>
    </xf>
    <xf numFmtId="0" fontId="44" fillId="2" borderId="0" xfId="0" applyNumberFormat="1" applyFont="1" applyFill="1" applyBorder="1" applyAlignment="1" applyProtection="1">
      <alignment vertical="top"/>
      <protection/>
    </xf>
    <xf numFmtId="0" fontId="28" fillId="2" borderId="0" xfId="0" applyNumberFormat="1" applyFont="1" applyFill="1" applyBorder="1" applyAlignment="1" applyProtection="1">
      <alignment horizontal="centerContinuous" vertical="top"/>
      <protection/>
    </xf>
    <xf numFmtId="0" fontId="22" fillId="2" borderId="0" xfId="0" applyNumberFormat="1" applyFont="1" applyFill="1" applyBorder="1" applyAlignment="1" applyProtection="1">
      <alignment horizontal="center" vertical="center" wrapText="1"/>
      <protection/>
    </xf>
    <xf numFmtId="0" fontId="42" fillId="2" borderId="0" xfId="0" applyNumberFormat="1" applyFont="1" applyFill="1" applyBorder="1" applyAlignment="1" applyProtection="1">
      <alignment horizontal="center" vertical="center" wrapText="1"/>
      <protection/>
    </xf>
    <xf numFmtId="0" fontId="43" fillId="2" borderId="0" xfId="0" applyNumberFormat="1" applyFont="1" applyFill="1" applyBorder="1" applyAlignment="1" applyProtection="1">
      <alignment horizontal="center" vertical="center" wrapText="1"/>
      <protection/>
    </xf>
    <xf numFmtId="0" fontId="22" fillId="2" borderId="0" xfId="0" applyNumberFormat="1" applyFont="1" applyFill="1" applyBorder="1" applyAlignment="1" applyProtection="1">
      <alignment horizontal="right" vertical="top"/>
      <protection/>
    </xf>
    <xf numFmtId="178" fontId="27" fillId="2" borderId="39" xfId="0" applyNumberFormat="1" applyFont="1" applyFill="1" applyBorder="1" applyAlignment="1" applyProtection="1">
      <alignment horizontal="right" vertical="top"/>
      <protection/>
    </xf>
    <xf numFmtId="0" fontId="28" fillId="2" borderId="39" xfId="0" applyNumberFormat="1" applyFont="1" applyFill="1" applyBorder="1" applyAlignment="1" applyProtection="1">
      <alignment horizontal="right" vertical="top"/>
      <protection/>
    </xf>
    <xf numFmtId="0" fontId="22" fillId="2" borderId="39" xfId="0" applyNumberFormat="1" applyFont="1" applyFill="1" applyBorder="1" applyAlignment="1" applyProtection="1">
      <alignment horizontal="center" vertical="center" wrapText="1"/>
      <protection/>
    </xf>
    <xf numFmtId="0" fontId="42" fillId="2" borderId="39" xfId="0" applyNumberFormat="1" applyFont="1" applyFill="1" applyBorder="1" applyAlignment="1" applyProtection="1">
      <alignment horizontal="center" vertical="center" wrapText="1"/>
      <protection/>
    </xf>
    <xf numFmtId="0" fontId="22" fillId="2" borderId="39" xfId="0" applyNumberFormat="1" applyFont="1" applyFill="1" applyBorder="1" applyAlignment="1" applyProtection="1">
      <alignment horizontal="right" vertical="top"/>
      <protection/>
    </xf>
    <xf numFmtId="0" fontId="0" fillId="2" borderId="39" xfId="0" applyNumberFormat="1" applyFont="1" applyFill="1" applyBorder="1" applyAlignment="1" applyProtection="1">
      <alignment vertical="top"/>
      <protection/>
    </xf>
    <xf numFmtId="0" fontId="44" fillId="2" borderId="39" xfId="0" applyNumberFormat="1" applyFont="1" applyFill="1" applyBorder="1" applyAlignment="1" applyProtection="1">
      <alignment vertical="top"/>
      <protection/>
    </xf>
    <xf numFmtId="0" fontId="7" fillId="2" borderId="0" xfId="0" applyNumberFormat="1" applyFont="1" applyFill="1" applyBorder="1" applyAlignment="1" applyProtection="1">
      <alignment vertical="top"/>
      <protection/>
    </xf>
    <xf numFmtId="0" fontId="9" fillId="2" borderId="10" xfId="0" applyNumberFormat="1" applyFont="1" applyFill="1" applyBorder="1" applyAlignment="1" applyProtection="1">
      <alignment vertical="top"/>
      <protection/>
    </xf>
    <xf numFmtId="0" fontId="0" fillId="2" borderId="19" xfId="0" applyNumberFormat="1" applyFont="1" applyFill="1" applyBorder="1" applyAlignment="1" applyProtection="1">
      <alignment vertical="top"/>
      <protection/>
    </xf>
    <xf numFmtId="0" fontId="40" fillId="2" borderId="16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178" fontId="27" fillId="2" borderId="9" xfId="0" applyNumberFormat="1" applyFont="1" applyFill="1" applyBorder="1" applyAlignment="1" applyProtection="1">
      <alignment horizontal="right" vertical="top"/>
      <protection/>
    </xf>
    <xf numFmtId="0" fontId="22" fillId="0" borderId="26" xfId="0" applyNumberFormat="1" applyFont="1" applyFill="1" applyBorder="1" applyAlignment="1" applyProtection="1">
      <alignment horizontal="right" vertical="top"/>
      <protection/>
    </xf>
    <xf numFmtId="0" fontId="35" fillId="2" borderId="0" xfId="19" applyFont="1" applyFill="1" applyAlignment="1">
      <alignment horizontal="left" vertical="top"/>
      <protection/>
    </xf>
    <xf numFmtId="0" fontId="39" fillId="2" borderId="23" xfId="0" applyNumberFormat="1" applyFont="1" applyFill="1" applyBorder="1" applyAlignment="1" applyProtection="1">
      <alignment vertical="top"/>
      <protection/>
    </xf>
    <xf numFmtId="0" fontId="23" fillId="6" borderId="1" xfId="0" applyFont="1" applyFill="1" applyBorder="1" applyAlignment="1">
      <alignment horizontal="left" vertical="center" indent="5"/>
    </xf>
    <xf numFmtId="0" fontId="23" fillId="6" borderId="2" xfId="0" applyFont="1" applyFill="1" applyBorder="1" applyAlignment="1">
      <alignment horizontal="left" vertical="center" indent="5"/>
    </xf>
    <xf numFmtId="0" fontId="27" fillId="7" borderId="13" xfId="0" applyNumberFormat="1" applyFont="1" applyFill="1" applyBorder="1" applyAlignment="1" applyProtection="1">
      <alignment horizontal="center" vertical="top"/>
      <protection/>
    </xf>
    <xf numFmtId="0" fontId="27" fillId="7" borderId="21" xfId="0" applyNumberFormat="1" applyFont="1" applyFill="1" applyBorder="1" applyAlignment="1" applyProtection="1">
      <alignment horizontal="center" vertical="top"/>
      <protection/>
    </xf>
    <xf numFmtId="0" fontId="27" fillId="7" borderId="14" xfId="0" applyNumberFormat="1" applyFont="1" applyFill="1" applyBorder="1" applyAlignment="1" applyProtection="1">
      <alignment horizontal="center" vertical="top"/>
      <protection/>
    </xf>
    <xf numFmtId="0" fontId="27" fillId="7" borderId="19" xfId="0" applyNumberFormat="1" applyFont="1" applyFill="1" applyBorder="1" applyAlignment="1" applyProtection="1">
      <alignment horizontal="center" vertical="top"/>
      <protection/>
    </xf>
    <xf numFmtId="0" fontId="28" fillId="2" borderId="0" xfId="0" applyFont="1" applyFill="1" applyBorder="1" applyAlignment="1">
      <alignment vertical="top" wrapText="1"/>
    </xf>
    <xf numFmtId="0" fontId="30" fillId="3" borderId="13" xfId="18" applyFont="1" applyFill="1" applyBorder="1" applyAlignment="1">
      <alignment horizontal="center" vertical="center" wrapText="1"/>
      <protection/>
    </xf>
    <xf numFmtId="0" fontId="30" fillId="3" borderId="21" xfId="18" applyFont="1" applyFill="1" applyBorder="1" applyAlignment="1">
      <alignment horizontal="center" vertical="center" wrapText="1"/>
      <protection/>
    </xf>
    <xf numFmtId="0" fontId="30" fillId="3" borderId="15" xfId="18" applyFont="1" applyFill="1" applyBorder="1" applyAlignment="1">
      <alignment horizontal="center" vertical="center" wrapText="1"/>
      <protection/>
    </xf>
    <xf numFmtId="0" fontId="30" fillId="3" borderId="27" xfId="18" applyFont="1" applyFill="1" applyBorder="1" applyAlignment="1">
      <alignment horizontal="center" vertical="center" wrapText="1"/>
      <protection/>
    </xf>
    <xf numFmtId="0" fontId="30" fillId="3" borderId="28" xfId="18" applyFont="1" applyFill="1" applyBorder="1" applyAlignment="1">
      <alignment horizontal="center" vertical="center" wrapText="1"/>
      <protection/>
    </xf>
    <xf numFmtId="0" fontId="30" fillId="3" borderId="24" xfId="18" applyFont="1" applyFill="1" applyBorder="1" applyAlignment="1">
      <alignment horizontal="center" vertical="center" wrapText="1"/>
      <protection/>
    </xf>
    <xf numFmtId="0" fontId="30" fillId="3" borderId="27" xfId="18" applyNumberFormat="1" applyFont="1" applyFill="1" applyBorder="1" applyAlignment="1">
      <alignment horizontal="center" vertical="center" wrapText="1"/>
      <protection/>
    </xf>
    <xf numFmtId="0" fontId="30" fillId="3" borderId="28" xfId="18" applyNumberFormat="1" applyFont="1" applyFill="1" applyBorder="1" applyAlignment="1">
      <alignment horizontal="center" vertical="center" wrapText="1"/>
      <protection/>
    </xf>
    <xf numFmtId="0" fontId="30" fillId="3" borderId="24" xfId="18" applyNumberFormat="1" applyFont="1" applyFill="1" applyBorder="1" applyAlignment="1">
      <alignment horizontal="center" vertical="center" wrapText="1"/>
      <protection/>
    </xf>
    <xf numFmtId="0" fontId="32" fillId="3" borderId="27" xfId="18" applyFont="1" applyFill="1" applyBorder="1" applyAlignment="1">
      <alignment horizontal="center" vertical="center" wrapText="1"/>
      <protection/>
    </xf>
    <xf numFmtId="0" fontId="32" fillId="3" borderId="28" xfId="18" applyFont="1" applyFill="1" applyBorder="1" applyAlignment="1">
      <alignment horizontal="center" vertical="center" wrapText="1"/>
      <protection/>
    </xf>
    <xf numFmtId="0" fontId="32" fillId="3" borderId="24" xfId="18" applyFont="1" applyFill="1" applyBorder="1" applyAlignment="1">
      <alignment horizontal="center" vertical="center" wrapText="1"/>
      <protection/>
    </xf>
    <xf numFmtId="0" fontId="32" fillId="3" borderId="14" xfId="18" applyFont="1" applyFill="1" applyBorder="1" applyAlignment="1">
      <alignment horizontal="center" vertical="center" wrapText="1"/>
      <protection/>
    </xf>
    <xf numFmtId="0" fontId="32" fillId="3" borderId="19" xfId="18" applyFont="1" applyFill="1" applyBorder="1" applyAlignment="1">
      <alignment horizontal="center" vertical="center" wrapText="1"/>
      <protection/>
    </xf>
    <xf numFmtId="0" fontId="32" fillId="3" borderId="16" xfId="18" applyFont="1" applyFill="1" applyBorder="1" applyAlignment="1">
      <alignment horizontal="center" vertical="center" wrapText="1"/>
      <protection/>
    </xf>
    <xf numFmtId="0" fontId="30" fillId="3" borderId="14" xfId="18" applyFont="1" applyFill="1" applyBorder="1" applyAlignment="1">
      <alignment horizontal="center" vertical="center" wrapText="1"/>
      <protection/>
    </xf>
    <xf numFmtId="0" fontId="30" fillId="3" borderId="19" xfId="18" applyFont="1" applyFill="1" applyBorder="1" applyAlignment="1">
      <alignment horizontal="center" vertical="center" wrapText="1"/>
      <protection/>
    </xf>
    <xf numFmtId="0" fontId="30" fillId="3" borderId="16" xfId="18" applyFont="1" applyFill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Термодинамические свойства воды и пара от t" xfId="18"/>
    <cellStyle name="Обычный_Термодинамические свойства воды и пара от р" xfId="19"/>
    <cellStyle name="Followed Hyperlink" xfId="20"/>
    <cellStyle name="Percent" xfId="21"/>
    <cellStyle name="Comma" xfId="22"/>
    <cellStyle name="Comma [0]" xfId="23"/>
  </cellStyles>
  <dxfs count="4">
    <dxf>
      <fill>
        <patternFill>
          <bgColor rgb="FF99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IV496"/>
  <sheetViews>
    <sheetView tabSelected="1" workbookViewId="0" topLeftCell="A1">
      <selection activeCell="G6" sqref="G6"/>
    </sheetView>
  </sheetViews>
  <sheetFormatPr defaultColWidth="9.140625" defaultRowHeight="12.75"/>
  <cols>
    <col min="1" max="1" width="3.8515625" style="181" customWidth="1"/>
    <col min="2" max="2" width="10.57421875" style="181" customWidth="1"/>
    <col min="3" max="3" width="11.421875" style="181" customWidth="1"/>
    <col min="4" max="4" width="10.8515625" style="181" customWidth="1"/>
    <col min="5" max="5" width="11.421875" style="181" customWidth="1"/>
    <col min="6" max="6" width="12.28125" style="181" customWidth="1"/>
    <col min="7" max="7" width="10.8515625" style="181" customWidth="1"/>
    <col min="8" max="8" width="9.140625" style="181" customWidth="1"/>
    <col min="9" max="9" width="11.140625" style="181" customWidth="1"/>
    <col min="10" max="11" width="10.8515625" style="181" customWidth="1"/>
    <col min="12" max="12" width="9.7109375" style="181" customWidth="1"/>
    <col min="13" max="13" width="10.8515625" style="181" customWidth="1"/>
    <col min="14" max="14" width="9.140625" style="181" customWidth="1"/>
    <col min="15" max="15" width="9.7109375" style="181" customWidth="1"/>
    <col min="16" max="16" width="10.8515625" style="181" customWidth="1"/>
    <col min="17" max="17" width="9.140625" style="181" customWidth="1"/>
    <col min="18" max="18" width="9.7109375" style="181" customWidth="1"/>
    <col min="19" max="19" width="10.8515625" style="181" customWidth="1"/>
    <col min="20" max="20" width="9.140625" style="181" customWidth="1"/>
    <col min="21" max="21" width="9.7109375" style="181" customWidth="1"/>
    <col min="22" max="22" width="10.8515625" style="181" customWidth="1"/>
    <col min="23" max="23" width="9.140625" style="181" customWidth="1"/>
    <col min="24" max="24" width="9.7109375" style="181" customWidth="1"/>
    <col min="25" max="25" width="10.8515625" style="181" customWidth="1"/>
    <col min="26" max="26" width="9.140625" style="181" customWidth="1"/>
    <col min="27" max="27" width="9.7109375" style="181" customWidth="1"/>
    <col min="28" max="28" width="10.8515625" style="181" customWidth="1"/>
    <col min="29" max="29" width="9.140625" style="181" customWidth="1"/>
    <col min="30" max="30" width="9.7109375" style="181" customWidth="1"/>
    <col min="31" max="31" width="10.8515625" style="181" customWidth="1"/>
    <col min="32" max="32" width="9.140625" style="181" customWidth="1"/>
    <col min="33" max="33" width="9.7109375" style="181" customWidth="1"/>
    <col min="34" max="34" width="10.8515625" style="181" customWidth="1"/>
    <col min="35" max="35" width="9.140625" style="181" customWidth="1"/>
    <col min="36" max="36" width="9.7109375" style="181" customWidth="1"/>
    <col min="37" max="37" width="10.8515625" style="181" customWidth="1"/>
    <col min="38" max="38" width="9.140625" style="181" customWidth="1"/>
    <col min="39" max="39" width="9.7109375" style="181" customWidth="1"/>
    <col min="40" max="40" width="10.8515625" style="181" customWidth="1"/>
    <col min="41" max="41" width="9.140625" style="181" customWidth="1"/>
    <col min="42" max="42" width="9.7109375" style="181" customWidth="1"/>
    <col min="43" max="43" width="10.8515625" style="181" customWidth="1"/>
    <col min="44" max="44" width="9.140625" style="181" customWidth="1"/>
    <col min="45" max="45" width="9.7109375" style="181" customWidth="1"/>
    <col min="46" max="46" width="10.8515625" style="181" customWidth="1"/>
    <col min="47" max="47" width="9.140625" style="181" customWidth="1"/>
    <col min="48" max="48" width="9.7109375" style="181" customWidth="1"/>
    <col min="49" max="49" width="10.8515625" style="181" customWidth="1"/>
    <col min="50" max="50" width="9.140625" style="181" customWidth="1"/>
    <col min="51" max="51" width="9.7109375" style="181" customWidth="1"/>
    <col min="52" max="52" width="10.8515625" style="181" customWidth="1"/>
    <col min="53" max="53" width="9.140625" style="181" customWidth="1"/>
    <col min="54" max="54" width="9.7109375" style="181" customWidth="1"/>
    <col min="55" max="55" width="10.8515625" style="181" customWidth="1"/>
    <col min="56" max="56" width="9.140625" style="181" customWidth="1"/>
    <col min="57" max="57" width="9.7109375" style="181" customWidth="1"/>
    <col min="58" max="58" width="10.8515625" style="181" customWidth="1"/>
    <col min="59" max="59" width="9.140625" style="181" customWidth="1"/>
    <col min="60" max="60" width="9.7109375" style="181" customWidth="1"/>
    <col min="61" max="61" width="10.8515625" style="181" customWidth="1"/>
    <col min="62" max="62" width="9.140625" style="181" customWidth="1"/>
    <col min="63" max="63" width="9.7109375" style="181" customWidth="1"/>
    <col min="64" max="64" width="10.8515625" style="181" customWidth="1"/>
    <col min="65" max="65" width="9.140625" style="181" customWidth="1"/>
    <col min="66" max="66" width="9.7109375" style="181" customWidth="1"/>
    <col min="67" max="67" width="10.8515625" style="181" customWidth="1"/>
    <col min="68" max="68" width="9.140625" style="181" customWidth="1"/>
    <col min="69" max="69" width="9.7109375" style="181" customWidth="1"/>
    <col min="70" max="70" width="10.8515625" style="181" customWidth="1"/>
    <col min="71" max="71" width="9.140625" style="181" customWidth="1"/>
    <col min="72" max="72" width="9.7109375" style="181" customWidth="1"/>
    <col min="73" max="73" width="10.8515625" style="181" customWidth="1"/>
    <col min="74" max="74" width="9.140625" style="181" customWidth="1"/>
    <col min="75" max="75" width="9.7109375" style="181" customWidth="1"/>
    <col min="76" max="76" width="10.8515625" style="181" customWidth="1"/>
    <col min="77" max="77" width="9.140625" style="181" customWidth="1"/>
    <col min="78" max="78" width="9.7109375" style="181" customWidth="1"/>
    <col min="79" max="79" width="10.8515625" style="181" customWidth="1"/>
    <col min="80" max="80" width="9.140625" style="181" customWidth="1"/>
    <col min="81" max="81" width="9.7109375" style="181" customWidth="1"/>
    <col min="82" max="82" width="10.8515625" style="181" customWidth="1"/>
    <col min="83" max="83" width="9.140625" style="181" customWidth="1"/>
    <col min="84" max="84" width="9.7109375" style="181" customWidth="1"/>
    <col min="85" max="85" width="10.8515625" style="181" customWidth="1"/>
    <col min="86" max="86" width="9.140625" style="181" customWidth="1"/>
    <col min="87" max="87" width="9.7109375" style="181" customWidth="1"/>
    <col min="88" max="88" width="10.8515625" style="181" customWidth="1"/>
    <col min="89" max="89" width="9.140625" style="181" customWidth="1"/>
    <col min="90" max="90" width="9.7109375" style="181" customWidth="1"/>
    <col min="91" max="91" width="10.8515625" style="181" customWidth="1"/>
    <col min="92" max="92" width="9.140625" style="181" customWidth="1"/>
    <col min="93" max="93" width="9.7109375" style="181" customWidth="1"/>
    <col min="94" max="94" width="10.8515625" style="181" customWidth="1"/>
    <col min="95" max="95" width="9.140625" style="181" customWidth="1"/>
    <col min="96" max="96" width="9.7109375" style="181" customWidth="1"/>
    <col min="97" max="97" width="10.8515625" style="181" customWidth="1"/>
    <col min="98" max="98" width="9.140625" style="181" customWidth="1"/>
    <col min="99" max="99" width="9.7109375" style="181" customWidth="1"/>
    <col min="100" max="100" width="10.8515625" style="181" customWidth="1"/>
    <col min="101" max="101" width="9.140625" style="181" customWidth="1"/>
    <col min="102" max="102" width="9.7109375" style="181" customWidth="1"/>
    <col min="103" max="103" width="10.8515625" style="181" customWidth="1"/>
    <col min="104" max="104" width="9.140625" style="181" customWidth="1"/>
    <col min="105" max="105" width="9.7109375" style="181" customWidth="1"/>
    <col min="106" max="106" width="10.8515625" style="181" customWidth="1"/>
    <col min="107" max="107" width="9.140625" style="181" customWidth="1"/>
    <col min="108" max="108" width="9.7109375" style="181" customWidth="1"/>
    <col min="109" max="109" width="10.8515625" style="181" customWidth="1"/>
    <col min="110" max="110" width="9.140625" style="181" customWidth="1"/>
    <col min="111" max="111" width="9.7109375" style="181" customWidth="1"/>
    <col min="112" max="112" width="10.8515625" style="181" customWidth="1"/>
    <col min="113" max="113" width="9.140625" style="181" customWidth="1"/>
    <col min="114" max="114" width="9.7109375" style="181" customWidth="1"/>
    <col min="115" max="115" width="10.8515625" style="181" customWidth="1"/>
    <col min="116" max="116" width="9.140625" style="181" customWidth="1"/>
    <col min="117" max="117" width="9.7109375" style="181" customWidth="1"/>
    <col min="118" max="118" width="10.8515625" style="181" customWidth="1"/>
    <col min="119" max="119" width="9.140625" style="181" customWidth="1"/>
    <col min="120" max="120" width="9.7109375" style="181" customWidth="1"/>
    <col min="121" max="121" width="10.8515625" style="181" customWidth="1"/>
    <col min="122" max="122" width="9.140625" style="181" customWidth="1"/>
    <col min="123" max="123" width="9.7109375" style="181" customWidth="1"/>
    <col min="124" max="124" width="10.8515625" style="181" customWidth="1"/>
    <col min="125" max="125" width="9.140625" style="181" customWidth="1"/>
    <col min="126" max="126" width="9.7109375" style="181" customWidth="1"/>
    <col min="127" max="127" width="10.8515625" style="181" customWidth="1"/>
    <col min="128" max="128" width="9.140625" style="181" customWidth="1"/>
    <col min="129" max="129" width="9.7109375" style="181" customWidth="1"/>
    <col min="130" max="130" width="10.8515625" style="181" customWidth="1"/>
    <col min="131" max="131" width="9.140625" style="181" customWidth="1"/>
    <col min="132" max="132" width="9.7109375" style="181" customWidth="1"/>
    <col min="133" max="133" width="10.8515625" style="181" customWidth="1"/>
    <col min="134" max="134" width="9.140625" style="181" customWidth="1"/>
    <col min="135" max="135" width="9.7109375" style="181" customWidth="1"/>
    <col min="136" max="136" width="10.8515625" style="181" customWidth="1"/>
    <col min="137" max="137" width="9.140625" style="181" customWidth="1"/>
    <col min="138" max="138" width="9.7109375" style="181" customWidth="1"/>
    <col min="139" max="139" width="10.8515625" style="181" customWidth="1"/>
    <col min="140" max="140" width="9.140625" style="181" customWidth="1"/>
    <col min="141" max="141" width="9.7109375" style="181" customWidth="1"/>
    <col min="142" max="142" width="10.8515625" style="181" customWidth="1"/>
    <col min="143" max="143" width="9.140625" style="181" customWidth="1"/>
    <col min="144" max="144" width="9.7109375" style="181" customWidth="1"/>
    <col min="145" max="145" width="10.8515625" style="181" customWidth="1"/>
    <col min="146" max="146" width="9.140625" style="181" customWidth="1"/>
    <col min="147" max="147" width="9.7109375" style="181" customWidth="1"/>
    <col min="148" max="148" width="10.8515625" style="181" customWidth="1"/>
    <col min="149" max="149" width="9.140625" style="181" customWidth="1"/>
    <col min="150" max="150" width="9.7109375" style="181" customWidth="1"/>
    <col min="151" max="151" width="10.8515625" style="181" customWidth="1"/>
    <col min="152" max="152" width="9.140625" style="181" customWidth="1"/>
    <col min="153" max="153" width="9.7109375" style="181" customWidth="1"/>
    <col min="154" max="154" width="10.8515625" style="181" customWidth="1"/>
    <col min="155" max="155" width="9.140625" style="181" customWidth="1"/>
    <col min="156" max="156" width="9.7109375" style="181" customWidth="1"/>
    <col min="157" max="157" width="10.8515625" style="181" customWidth="1"/>
    <col min="158" max="158" width="9.140625" style="181" customWidth="1"/>
    <col min="159" max="159" width="9.7109375" style="181" customWidth="1"/>
    <col min="160" max="160" width="10.8515625" style="181" customWidth="1"/>
    <col min="161" max="161" width="9.140625" style="181" customWidth="1"/>
    <col min="162" max="162" width="9.7109375" style="181" customWidth="1"/>
    <col min="163" max="163" width="10.8515625" style="181" customWidth="1"/>
    <col min="164" max="164" width="9.140625" style="181" customWidth="1"/>
    <col min="165" max="165" width="9.7109375" style="181" customWidth="1"/>
    <col min="166" max="166" width="10.8515625" style="181" customWidth="1"/>
    <col min="167" max="167" width="9.140625" style="181" customWidth="1"/>
    <col min="168" max="168" width="9.7109375" style="181" customWidth="1"/>
    <col min="169" max="169" width="10.8515625" style="181" customWidth="1"/>
    <col min="170" max="170" width="9.140625" style="181" customWidth="1"/>
    <col min="171" max="171" width="9.7109375" style="181" customWidth="1"/>
    <col min="172" max="172" width="10.8515625" style="181" customWidth="1"/>
    <col min="173" max="173" width="9.140625" style="181" customWidth="1"/>
    <col min="174" max="174" width="9.7109375" style="181" customWidth="1"/>
    <col min="175" max="175" width="10.8515625" style="181" customWidth="1"/>
    <col min="176" max="176" width="9.140625" style="181" customWidth="1"/>
    <col min="177" max="177" width="9.7109375" style="181" customWidth="1"/>
    <col min="178" max="178" width="10.8515625" style="181" customWidth="1"/>
    <col min="179" max="179" width="9.140625" style="181" customWidth="1"/>
    <col min="180" max="180" width="9.7109375" style="181" customWidth="1"/>
    <col min="181" max="181" width="10.8515625" style="181" customWidth="1"/>
    <col min="182" max="182" width="9.140625" style="181" customWidth="1"/>
    <col min="183" max="183" width="9.7109375" style="181" customWidth="1"/>
    <col min="184" max="184" width="10.8515625" style="181" customWidth="1"/>
    <col min="185" max="185" width="9.140625" style="181" customWidth="1"/>
    <col min="186" max="186" width="9.7109375" style="181" customWidth="1"/>
    <col min="187" max="187" width="10.8515625" style="181" customWidth="1"/>
    <col min="188" max="188" width="9.140625" style="181" customWidth="1"/>
    <col min="189" max="189" width="9.7109375" style="181" customWidth="1"/>
    <col min="190" max="190" width="10.8515625" style="181" customWidth="1"/>
    <col min="191" max="191" width="9.140625" style="181" customWidth="1"/>
    <col min="192" max="192" width="9.7109375" style="181" customWidth="1"/>
    <col min="193" max="193" width="10.8515625" style="181" customWidth="1"/>
    <col min="194" max="194" width="9.140625" style="181" customWidth="1"/>
    <col min="195" max="195" width="9.7109375" style="181" customWidth="1"/>
    <col min="196" max="196" width="10.8515625" style="181" customWidth="1"/>
    <col min="197" max="197" width="9.140625" style="181" customWidth="1"/>
    <col min="198" max="198" width="9.7109375" style="181" customWidth="1"/>
    <col min="199" max="199" width="10.8515625" style="181" customWidth="1"/>
    <col min="200" max="200" width="9.140625" style="181" customWidth="1"/>
    <col min="201" max="201" width="9.7109375" style="181" customWidth="1"/>
    <col min="202" max="202" width="10.8515625" style="181" customWidth="1"/>
    <col min="203" max="203" width="9.140625" style="181" customWidth="1"/>
    <col min="204" max="204" width="9.7109375" style="181" customWidth="1"/>
    <col min="205" max="205" width="10.8515625" style="181" customWidth="1"/>
    <col min="206" max="206" width="9.140625" style="181" customWidth="1"/>
    <col min="207" max="207" width="9.7109375" style="181" customWidth="1"/>
    <col min="208" max="208" width="10.8515625" style="181" customWidth="1"/>
    <col min="209" max="209" width="9.140625" style="181" customWidth="1"/>
    <col min="210" max="210" width="9.7109375" style="181" customWidth="1"/>
    <col min="211" max="211" width="10.8515625" style="181" customWidth="1"/>
    <col min="212" max="212" width="9.140625" style="181" customWidth="1"/>
    <col min="213" max="213" width="9.7109375" style="181" customWidth="1"/>
    <col min="214" max="214" width="10.8515625" style="181" customWidth="1"/>
    <col min="215" max="215" width="9.140625" style="181" customWidth="1"/>
    <col min="216" max="216" width="9.7109375" style="181" customWidth="1"/>
    <col min="217" max="217" width="10.8515625" style="181" customWidth="1"/>
    <col min="218" max="218" width="9.140625" style="181" customWidth="1"/>
    <col min="219" max="219" width="9.7109375" style="181" customWidth="1"/>
    <col min="220" max="220" width="10.8515625" style="181" customWidth="1"/>
    <col min="221" max="221" width="9.140625" style="181" customWidth="1"/>
    <col min="222" max="222" width="9.7109375" style="181" customWidth="1"/>
    <col min="223" max="223" width="10.8515625" style="181" customWidth="1"/>
    <col min="224" max="224" width="9.140625" style="181" customWidth="1"/>
    <col min="225" max="225" width="9.7109375" style="181" customWidth="1"/>
    <col min="226" max="226" width="10.8515625" style="181" customWidth="1"/>
    <col min="227" max="227" width="9.140625" style="181" customWidth="1"/>
    <col min="228" max="228" width="9.7109375" style="181" customWidth="1"/>
    <col min="229" max="229" width="10.8515625" style="181" customWidth="1"/>
    <col min="230" max="230" width="9.140625" style="181" customWidth="1"/>
    <col min="231" max="231" width="9.7109375" style="181" customWidth="1"/>
    <col min="232" max="232" width="10.8515625" style="181" customWidth="1"/>
    <col min="233" max="233" width="9.140625" style="181" customWidth="1"/>
    <col min="234" max="234" width="9.7109375" style="181" customWidth="1"/>
    <col min="235" max="235" width="10.8515625" style="181" customWidth="1"/>
    <col min="236" max="236" width="9.140625" style="181" customWidth="1"/>
    <col min="237" max="237" width="9.7109375" style="181" customWidth="1"/>
    <col min="238" max="238" width="10.8515625" style="181" customWidth="1"/>
    <col min="239" max="239" width="9.140625" style="181" customWidth="1"/>
    <col min="240" max="240" width="9.7109375" style="181" customWidth="1"/>
    <col min="241" max="241" width="10.8515625" style="181" customWidth="1"/>
    <col min="242" max="242" width="9.140625" style="181" customWidth="1"/>
    <col min="243" max="243" width="9.7109375" style="181" customWidth="1"/>
    <col min="244" max="244" width="10.8515625" style="181" customWidth="1"/>
    <col min="245" max="245" width="9.140625" style="181" customWidth="1"/>
    <col min="246" max="246" width="9.7109375" style="181" customWidth="1"/>
    <col min="247" max="247" width="10.8515625" style="181" customWidth="1"/>
    <col min="248" max="248" width="9.140625" style="181" customWidth="1"/>
    <col min="249" max="249" width="9.7109375" style="181" customWidth="1"/>
    <col min="250" max="250" width="10.8515625" style="181" customWidth="1"/>
    <col min="251" max="251" width="9.140625" style="181" customWidth="1"/>
    <col min="252" max="252" width="9.7109375" style="181" customWidth="1"/>
    <col min="253" max="253" width="10.8515625" style="181" customWidth="1"/>
    <col min="254" max="16384" width="9.140625" style="181" customWidth="1"/>
  </cols>
  <sheetData>
    <row r="1" spans="2:10" s="1" customFormat="1" ht="15">
      <c r="B1" s="2" t="s">
        <v>0</v>
      </c>
      <c r="C1" s="2"/>
      <c r="F1" s="3"/>
      <c r="G1" s="4" t="s">
        <v>1</v>
      </c>
      <c r="H1" s="5"/>
      <c r="I1" s="3"/>
      <c r="J1" s="3"/>
    </row>
    <row r="2" spans="2:7" s="1" customFormat="1" ht="13.5">
      <c r="B2" s="213" t="s">
        <v>73</v>
      </c>
      <c r="C2" s="6"/>
      <c r="D2" s="7"/>
      <c r="E2" s="8"/>
      <c r="G2" s="9"/>
    </row>
    <row r="3" s="1" customFormat="1" ht="5.25" customHeight="1" thickBot="1"/>
    <row r="4" spans="2:17" s="10" customFormat="1" ht="15.75" customHeight="1" thickTop="1">
      <c r="B4" s="11" t="s">
        <v>2</v>
      </c>
      <c r="D4" s="12"/>
      <c r="E4" s="13">
        <v>321</v>
      </c>
      <c r="F4" s="14"/>
      <c r="G4" s="15"/>
      <c r="H4" s="16"/>
      <c r="J4" s="17"/>
      <c r="Q4" s="18"/>
    </row>
    <row r="5" spans="2:17" s="1" customFormat="1" ht="15.75" customHeight="1">
      <c r="B5" s="19" t="s">
        <v>62</v>
      </c>
      <c r="C5" s="20"/>
      <c r="D5" s="21"/>
      <c r="E5" s="22">
        <v>12</v>
      </c>
      <c r="G5" s="23"/>
      <c r="H5" s="24"/>
      <c r="I5" s="25"/>
      <c r="J5" s="26"/>
      <c r="Q5" s="27"/>
    </row>
    <row r="6" spans="2:17" s="1" customFormat="1" ht="13.5" customHeight="1">
      <c r="B6" s="28"/>
      <c r="E6" s="29"/>
      <c r="G6" s="23"/>
      <c r="H6" s="24"/>
      <c r="I6" s="25"/>
      <c r="J6" s="26"/>
      <c r="Q6" s="27"/>
    </row>
    <row r="7" spans="2:17" s="1" customFormat="1" ht="14.25" customHeight="1">
      <c r="B7" s="30" t="s">
        <v>63</v>
      </c>
      <c r="C7" s="31"/>
      <c r="D7" s="32"/>
      <c r="E7" s="33">
        <f>E4</f>
        <v>321</v>
      </c>
      <c r="F7" s="34"/>
      <c r="G7" s="23"/>
      <c r="H7" s="24"/>
      <c r="I7" s="25"/>
      <c r="J7" s="26"/>
      <c r="Q7" s="27"/>
    </row>
    <row r="8" spans="2:17" s="1" customFormat="1" ht="14.25" customHeight="1">
      <c r="B8" s="30" t="s">
        <v>3</v>
      </c>
      <c r="C8" s="31"/>
      <c r="D8" s="32"/>
      <c r="E8" s="35">
        <f>E5*0.980665+1.01325</f>
        <v>12.781229999999999</v>
      </c>
      <c r="F8" s="34"/>
      <c r="G8" s="23"/>
      <c r="H8" s="24"/>
      <c r="I8" s="25"/>
      <c r="J8" s="26"/>
      <c r="Q8" s="27"/>
    </row>
    <row r="9" spans="2:17" s="1" customFormat="1" ht="12.75">
      <c r="B9" s="28" t="s">
        <v>74</v>
      </c>
      <c r="G9" s="23"/>
      <c r="H9" s="24"/>
      <c r="I9" s="25"/>
      <c r="J9" s="26"/>
      <c r="Q9" s="27"/>
    </row>
    <row r="10" spans="2:17" s="1" customFormat="1" ht="14.25">
      <c r="B10" s="36"/>
      <c r="F10" s="1" t="s">
        <v>4</v>
      </c>
      <c r="Q10" s="27"/>
    </row>
    <row r="11" spans="2:17" s="1" customFormat="1" ht="16.5" customHeight="1">
      <c r="B11" s="37" t="s">
        <v>5</v>
      </c>
      <c r="D11" s="222" t="str">
        <f>J25</f>
        <v>пар</v>
      </c>
      <c r="E11" s="223"/>
      <c r="J11" s="38"/>
      <c r="Q11" s="27"/>
    </row>
    <row r="12" spans="2:17" s="1" customFormat="1" ht="36" customHeight="1">
      <c r="B12" s="39" t="s">
        <v>6</v>
      </c>
      <c r="C12" s="40" t="s">
        <v>7</v>
      </c>
      <c r="D12" s="40" t="s">
        <v>8</v>
      </c>
      <c r="E12" s="40" t="s">
        <v>9</v>
      </c>
      <c r="Q12" s="27"/>
    </row>
    <row r="13" spans="2:17" s="1" customFormat="1" ht="14.25" customHeight="1">
      <c r="B13" s="41" t="s">
        <v>64</v>
      </c>
      <c r="C13" s="42" t="s">
        <v>65</v>
      </c>
      <c r="D13" s="42" t="s">
        <v>10</v>
      </c>
      <c r="E13" s="42" t="s">
        <v>11</v>
      </c>
      <c r="Q13" s="27"/>
    </row>
    <row r="14" spans="2:17" s="1" customFormat="1" ht="13.5">
      <c r="B14" s="43">
        <f>IF(D14="нет","нет",1/C14)</f>
        <v>4.599365309756195</v>
      </c>
      <c r="C14" s="44">
        <f>E36</f>
        <v>0.2174213033</v>
      </c>
      <c r="D14" s="45">
        <f>L36</f>
        <v>3089.5440473599997</v>
      </c>
      <c r="E14" s="46">
        <f>P36</f>
        <v>7.0882382458599995</v>
      </c>
      <c r="Q14" s="27"/>
    </row>
    <row r="15" spans="2:17" s="1" customFormat="1" ht="13.5">
      <c r="B15" s="47"/>
      <c r="C15" s="48" t="s">
        <v>12</v>
      </c>
      <c r="D15" s="49">
        <f>IF(D14="нет","нет",D14/4.1868)</f>
        <v>737.9249181618419</v>
      </c>
      <c r="E15" s="50">
        <f>IF(E14="нет","нет",E14/4.1868)</f>
        <v>1.6929966193417407</v>
      </c>
      <c r="Q15" s="27"/>
    </row>
    <row r="16" spans="1:17" s="1" customFormat="1" ht="8.25" customHeight="1">
      <c r="A16" s="51"/>
      <c r="B16" s="52"/>
      <c r="Q16" s="27"/>
    </row>
    <row r="17" spans="1:17" s="1" customFormat="1" ht="12.75" customHeight="1">
      <c r="A17" s="51"/>
      <c r="B17" s="53"/>
      <c r="C17" s="54" t="s">
        <v>13</v>
      </c>
      <c r="Q17" s="27"/>
    </row>
    <row r="18" spans="1:17" s="1" customFormat="1" ht="12.75">
      <c r="A18" s="51"/>
      <c r="B18" s="55" t="s">
        <v>14</v>
      </c>
      <c r="E18" s="56"/>
      <c r="Q18" s="27"/>
    </row>
    <row r="19" spans="1:17" s="1" customFormat="1" ht="12.75" customHeight="1">
      <c r="A19" s="51"/>
      <c r="B19" s="229" t="s">
        <v>15</v>
      </c>
      <c r="C19" s="232" t="s">
        <v>66</v>
      </c>
      <c r="D19" s="235" t="s">
        <v>67</v>
      </c>
      <c r="E19" s="232" t="s">
        <v>68</v>
      </c>
      <c r="F19" s="244" t="s">
        <v>16</v>
      </c>
      <c r="G19" s="232" t="s">
        <v>17</v>
      </c>
      <c r="H19" s="232" t="s">
        <v>18</v>
      </c>
      <c r="I19" s="238" t="s">
        <v>19</v>
      </c>
      <c r="J19" s="241" t="s">
        <v>20</v>
      </c>
      <c r="Q19" s="27"/>
    </row>
    <row r="20" spans="1:17" s="1" customFormat="1" ht="12.75" customHeight="1">
      <c r="A20" s="51"/>
      <c r="B20" s="230"/>
      <c r="C20" s="233"/>
      <c r="D20" s="236"/>
      <c r="E20" s="233"/>
      <c r="F20" s="245"/>
      <c r="G20" s="233"/>
      <c r="H20" s="233"/>
      <c r="I20" s="239"/>
      <c r="J20" s="242" t="s">
        <v>21</v>
      </c>
      <c r="Q20" s="27"/>
    </row>
    <row r="21" spans="1:17" s="1" customFormat="1" ht="12.75" customHeight="1">
      <c r="A21" s="51"/>
      <c r="B21" s="231"/>
      <c r="C21" s="234"/>
      <c r="D21" s="237"/>
      <c r="E21" s="234"/>
      <c r="F21" s="246"/>
      <c r="G21" s="234"/>
      <c r="H21" s="234"/>
      <c r="I21" s="240"/>
      <c r="J21" s="243"/>
      <c r="Q21" s="27"/>
    </row>
    <row r="22" spans="1:17" s="1" customFormat="1" ht="12.75">
      <c r="A22" s="51"/>
      <c r="B22" s="57">
        <f>E8</f>
        <v>12.781229999999999</v>
      </c>
      <c r="C22" s="58">
        <f aca="true" t="shared" si="0" ref="C22:J22">C43</f>
        <v>190.8168034</v>
      </c>
      <c r="D22" s="58">
        <f t="shared" si="0"/>
        <v>0.001142662396</v>
      </c>
      <c r="E22" s="58">
        <f t="shared" si="0"/>
        <v>0.1536621074</v>
      </c>
      <c r="F22" s="58">
        <f t="shared" si="0"/>
        <v>811.1996800000001</v>
      </c>
      <c r="G22" s="58">
        <f t="shared" si="0"/>
        <v>2785.474952</v>
      </c>
      <c r="H22" s="58">
        <f t="shared" si="0"/>
        <v>1974.2752720000003</v>
      </c>
      <c r="I22" s="58">
        <f t="shared" si="0"/>
        <v>2.243418065999999</v>
      </c>
      <c r="J22" s="58">
        <f t="shared" si="0"/>
        <v>6.498781806000001</v>
      </c>
      <c r="Q22" s="27"/>
    </row>
    <row r="23" spans="1:17" s="1" customFormat="1" ht="12.75">
      <c r="A23" s="51"/>
      <c r="B23" s="52"/>
      <c r="Q23" s="27"/>
    </row>
    <row r="24" spans="1:17" s="1" customFormat="1" ht="12.75">
      <c r="A24" s="51"/>
      <c r="B24" s="59" t="s">
        <v>22</v>
      </c>
      <c r="Q24" s="27"/>
    </row>
    <row r="25" spans="1:18" s="1" customFormat="1" ht="12.75">
      <c r="A25" s="51"/>
      <c r="B25" s="224" t="s">
        <v>23</v>
      </c>
      <c r="C25" s="60">
        <f>G25</f>
        <v>179.88</v>
      </c>
      <c r="D25" s="60">
        <f>I25</f>
        <v>198.28</v>
      </c>
      <c r="E25" s="60">
        <f>L25</f>
        <v>190.8168034</v>
      </c>
      <c r="F25" s="226" t="s">
        <v>24</v>
      </c>
      <c r="G25" s="60">
        <f>IF(G26&lt;=221,C46,374.12)</f>
        <v>179.88</v>
      </c>
      <c r="H25" s="60"/>
      <c r="I25" s="60">
        <f>IF(I26&lt;=221,C49,374.12)</f>
        <v>198.28</v>
      </c>
      <c r="J25" s="61" t="str">
        <f>IF(F35&gt;L25,"пар","вода")</f>
        <v>пар</v>
      </c>
      <c r="K25" s="62">
        <f>IF(OR(AND(J30="пар",J31="вода"),AND(J30="вода",J31="пар")),1,0)</f>
        <v>0</v>
      </c>
      <c r="L25" s="60">
        <f>IF(L26&lt;=221,C43,374.12)</f>
        <v>190.8168034</v>
      </c>
      <c r="M25" s="226" t="s">
        <v>25</v>
      </c>
      <c r="N25" s="60">
        <f>G25</f>
        <v>179.88</v>
      </c>
      <c r="O25" s="60">
        <f>I25</f>
        <v>198.28</v>
      </c>
      <c r="P25" s="60">
        <f>L25</f>
        <v>190.8168034</v>
      </c>
      <c r="Q25" s="63">
        <f>IF(L26&lt;=20,MATCH(L26,'Модуль0-20'!$B$54:$BO$54,1),MATCH(L26,'Модуль0-20'!#REF!,1))</f>
        <v>59</v>
      </c>
      <c r="R25" s="1" t="s">
        <v>26</v>
      </c>
    </row>
    <row r="26" spans="2:18" s="64" customFormat="1" ht="9.75" customHeight="1">
      <c r="B26" s="225"/>
      <c r="C26" s="65">
        <f>G26</f>
        <v>10</v>
      </c>
      <c r="D26" s="65">
        <f>I26</f>
        <v>15</v>
      </c>
      <c r="E26" s="65">
        <f>L26</f>
        <v>12.781229999999999</v>
      </c>
      <c r="F26" s="227"/>
      <c r="G26" s="65">
        <f>IF(L26&lt;=20,INDEX('Модуль0-20'!$B$54:$BO$54,Q25),INDEX('Модуль0-20'!#REF!,Q25))</f>
        <v>10</v>
      </c>
      <c r="H26" s="65"/>
      <c r="I26" s="65">
        <f>IF(L26&lt;=20,INDEX('Модуль0-20'!$B$54:$BO$54,Q25+3),INDEX('Модуль0-20'!#REF!,Q25+3))</f>
        <v>15</v>
      </c>
      <c r="J26" s="66"/>
      <c r="K26" s="67"/>
      <c r="L26" s="68">
        <f>E8</f>
        <v>12.781229999999999</v>
      </c>
      <c r="M26" s="227"/>
      <c r="N26" s="65">
        <f>G26</f>
        <v>10</v>
      </c>
      <c r="O26" s="65">
        <f>I26</f>
        <v>15</v>
      </c>
      <c r="P26" s="65">
        <f>L26</f>
        <v>12.781229999999999</v>
      </c>
      <c r="Q26" s="69">
        <f>IF(L26&lt;=20,MATCH(F35,'Модуль0-20'!$A$66:$A$146,1),MATCH(F35,'Модуль0-20'!#REF!,1))</f>
        <v>33</v>
      </c>
      <c r="R26" s="64" t="s">
        <v>27</v>
      </c>
    </row>
    <row r="27" spans="1:17" s="64" customFormat="1" ht="9.75" customHeight="1">
      <c r="A27" s="70"/>
      <c r="B27" s="71">
        <f aca="true" t="shared" si="1" ref="B27:B35">F27</f>
        <v>290</v>
      </c>
      <c r="C27" s="72">
        <f>IF(L26&lt;=20,INDEX('Модуль0-20'!$B$66:$BO$146,Q26-3,Q25-1),INDEX('Модуль0-20'!#REF!,Q26-3,Q25-1))</f>
        <v>0.253</v>
      </c>
      <c r="D27" s="72">
        <f>IF(L26&lt;=20,INDEX('Модуль0-20'!$B$66:$BO$146,Q26-3,Q25+2),INDEX('Модуль0-20'!#REF!,Q26-3,Q25+2))</f>
        <v>0.1662</v>
      </c>
      <c r="E27" s="72">
        <f>C27+(D27-C27)/(D26-C26)*(E26-C26)</f>
        <v>0.20471784720000002</v>
      </c>
      <c r="F27" s="73">
        <f>IF(L26&lt;=20,INDEX('Модуль0-20'!$A$66:$A$146,Q26-3),INDEX('Модуль0-20'!#REF!,Q26-3))</f>
        <v>290</v>
      </c>
      <c r="G27" s="72">
        <f>IF(L26&lt;=20,INDEX('Модуль0-20'!$B$66:$BO$146,Q26-3,Q25),INDEX('Модуль0-20'!#REF!,Q26-3,Q25))</f>
        <v>3029.9</v>
      </c>
      <c r="H27" s="74" t="str">
        <f>IF(F27&gt;G25,"пар","вода")</f>
        <v>пар</v>
      </c>
      <c r="I27" s="72">
        <f>IF(L26&lt;=20,INDEX('Модуль0-20'!$B$66:$BO$146,Q26-3,Q25+3),INDEX('Модуль0-20'!#REF!,Q26-3,Q25+3))</f>
        <v>3015.6</v>
      </c>
      <c r="J27" s="74" t="str">
        <f>IF(F27&gt;I25,"пар","вода")</f>
        <v>пар</v>
      </c>
      <c r="K27" s="75">
        <f aca="true" t="shared" si="2" ref="K27:K34">IF(OR(AND(J27="пар",H27="вода"),AND(J27="вода",H27="пар")),1,0)</f>
        <v>0</v>
      </c>
      <c r="L27" s="72">
        <f>G27+(I27-G27)/(I26-G26)*(L26-G26)</f>
        <v>3021.9456822</v>
      </c>
      <c r="M27" s="73">
        <f aca="true" t="shared" si="3" ref="M27:M35">F27</f>
        <v>290</v>
      </c>
      <c r="N27" s="72">
        <f>IF(L26&lt;=20,INDEX('Модуль0-20'!$B$66:$BO$146,Q26-3,Q25+1),INDEX('Модуль0-20'!#REF!,Q26-3,Q25+1))</f>
        <v>7.0862</v>
      </c>
      <c r="O27" s="72">
        <f>IF(L26&lt;=20,INDEX('Модуль0-20'!$B$66:$BO$146,Q26-3,Q25+4),INDEX('Модуль0-20'!#REF!,Q26-3,Q25+4))</f>
        <v>6.8798</v>
      </c>
      <c r="P27" s="72">
        <f>N27+(O27-N27)/(O26-N26)*(P26-N26)</f>
        <v>6.9713908256</v>
      </c>
      <c r="Q27" s="76"/>
    </row>
    <row r="28" spans="1:17" s="64" customFormat="1" ht="9.75" customHeight="1">
      <c r="A28" s="70"/>
      <c r="B28" s="77">
        <f t="shared" si="1"/>
        <v>300</v>
      </c>
      <c r="C28" s="78">
        <f>IF(L26&lt;=20,INDEX('Модуль0-20'!$B$66:$BO$146,Q26-2,Q25-1),INDEX('Модуль0-20'!#REF!,Q26-2,Q25-1))</f>
        <v>0.258</v>
      </c>
      <c r="D28" s="78">
        <f>IF(L26&lt;=20,INDEX('Модуль0-20'!$B$66:$BO$146,Q26-2,Q25+2),INDEX('Модуль0-20'!#REF!,Q26-2,Q25+2))</f>
        <v>0.1697</v>
      </c>
      <c r="E28" s="78">
        <f>C28+(D28-C28)/(D26-C26)*(E26-C26)</f>
        <v>0.20888347820000003</v>
      </c>
      <c r="F28" s="79">
        <f>IF(L26&lt;=20,INDEX('Модуль0-20'!$A$66:$A$146,Q26-2),INDEX('Модуль0-20'!#REF!,Q26-2))</f>
        <v>300</v>
      </c>
      <c r="G28" s="78">
        <f>IF(L26&lt;=20,INDEX('Модуль0-20'!$B$66:$BO$146,Q26-2,Q25),INDEX('Модуль0-20'!#REF!,Q26-2,Q25))</f>
        <v>3051.3</v>
      </c>
      <c r="H28" s="80" t="str">
        <f>IF(F28&gt;G25,"пар","вода")</f>
        <v>пар</v>
      </c>
      <c r="I28" s="78">
        <f>IF(L26&lt;=20,INDEX('Модуль0-20'!$B$66:$BO$146,Q26-2,Q25+3),INDEX('Модуль0-20'!#REF!,Q26-2,Q25+3))</f>
        <v>3037.9</v>
      </c>
      <c r="J28" s="80" t="str">
        <f>IF(F28&gt;I25,"пар","вода")</f>
        <v>пар</v>
      </c>
      <c r="K28" s="81">
        <f t="shared" si="2"/>
        <v>0</v>
      </c>
      <c r="L28" s="78">
        <f>G28+(I28-G28)/(I26-G26)*(L26-G26)</f>
        <v>3043.8463036000003</v>
      </c>
      <c r="M28" s="79">
        <f t="shared" si="3"/>
        <v>300</v>
      </c>
      <c r="N28" s="78">
        <f>IF(L26&lt;=20,INDEX('Модуль0-20'!$B$66:$BO$146,Q26-2,Q25+1),INDEX('Модуль0-20'!#REF!,Q26-2,Q25+1))</f>
        <v>7.1239</v>
      </c>
      <c r="O28" s="78">
        <f>IF(L26&lt;=20,INDEX('Модуль0-20'!$B$66:$BO$146,Q26-2,Q25+4),INDEX('Модуль0-20'!#REF!,Q26-2,Q25+4))</f>
        <v>6.9192</v>
      </c>
      <c r="P28" s="78">
        <f>N28+(O28-N28)/(O26-N26)*(P26-N26)</f>
        <v>7.0100364438</v>
      </c>
      <c r="Q28" s="76"/>
    </row>
    <row r="29" spans="1:17" s="64" customFormat="1" ht="9.75" customHeight="1">
      <c r="A29" s="70"/>
      <c r="B29" s="77">
        <f t="shared" si="1"/>
        <v>310</v>
      </c>
      <c r="C29" s="78">
        <f>IF(L26&lt;=20,INDEX('Модуль0-20'!$B$66:$BO$146,Q26-1,Q25-1),INDEX('Модуль0-20'!#REF!,Q26-1,Q25-1))</f>
        <v>0.2629</v>
      </c>
      <c r="D29" s="78">
        <f>IF(L26&lt;=20,INDEX('Модуль0-20'!$B$66:$BO$146,Q26-1,Q25+2),INDEX('Модуль0-20'!#REF!,Q26-1,Q25+2))</f>
        <v>0.1731</v>
      </c>
      <c r="E29" s="78">
        <f>C29+(D29-C29)/(D26-C26)*(E26-C26)</f>
        <v>0.21294910920000004</v>
      </c>
      <c r="F29" s="79">
        <f>IF(L26&lt;=20,INDEX('Модуль0-20'!$A$66:$A$146,Q26-1),INDEX('Модуль0-20'!#REF!,Q26-1))</f>
        <v>310</v>
      </c>
      <c r="G29" s="78">
        <f>IF(L26&lt;=20,INDEX('Модуль0-20'!$B$66:$BO$146,Q26-1,Q25),INDEX('Модуль0-20'!#REF!,Q26-1,Q25))</f>
        <v>3072.7</v>
      </c>
      <c r="H29" s="80" t="str">
        <f>IF(F29&gt;G25,"пар","вода")</f>
        <v>пар</v>
      </c>
      <c r="I29" s="78">
        <f>IF(L26&lt;=20,INDEX('Модуль0-20'!$B$66:$BO$146,Q26-1,Q25+3),INDEX('Модуль0-20'!#REF!,Q26-1,Q25+3))</f>
        <v>3060.1</v>
      </c>
      <c r="J29" s="80" t="str">
        <f>IF(F29&gt;I25,"пар","вода")</f>
        <v>пар</v>
      </c>
      <c r="K29" s="81">
        <f t="shared" si="2"/>
        <v>0</v>
      </c>
      <c r="L29" s="78">
        <f>G29+(I29-G29)/(I26-G26)*(L26-G26)</f>
        <v>3065.6913004</v>
      </c>
      <c r="M29" s="79">
        <f t="shared" si="3"/>
        <v>310</v>
      </c>
      <c r="N29" s="78">
        <f>IF(L26&lt;=20,INDEX('Модуль0-20'!$B$66:$BO$146,Q26-1,Q25+1),INDEX('Модуль0-20'!#REF!,Q26-1,Q25+1))</f>
        <v>7.1609</v>
      </c>
      <c r="O29" s="78">
        <f>IF(L26&lt;=20,INDEX('Модуль0-20'!$B$66:$BO$146,Q26-1,Q25+4),INDEX('Модуль0-20'!#REF!,Q26-1,Q25+4))</f>
        <v>6.9575</v>
      </c>
      <c r="P29" s="78">
        <f>N29+(O29-N29)/(O26-N26)*(P26-N26)</f>
        <v>7.0477595636</v>
      </c>
      <c r="Q29" s="76"/>
    </row>
    <row r="30" spans="2:17" s="64" customFormat="1" ht="9.75" customHeight="1">
      <c r="B30" s="82">
        <f t="shared" si="1"/>
        <v>320</v>
      </c>
      <c r="C30" s="83">
        <f>IF(L26&lt;=20,INDEX('Модуль0-20'!$B$66:$BO$146,Q26,Q25-1),INDEX('Модуль0-20'!#REF!,Q26,Q25-1))</f>
        <v>0.2678</v>
      </c>
      <c r="D30" s="83">
        <f>IF(L26&lt;=20,INDEX('Модуль0-20'!$B$66:$BO$146,Q26,Q25+2),INDEX('Модуль0-20'!#REF!,Q26,Q25+2))</f>
        <v>0.1765</v>
      </c>
      <c r="E30" s="84">
        <f>C30+(D30-C30)/(D26-C26)*(E26-C26)</f>
        <v>0.2170147402</v>
      </c>
      <c r="F30" s="85">
        <f>IF(L26&lt;=20,INDEX('Модуль0-20'!$A$66:$A$146,Q26),INDEX('Модуль0-20'!#REF!,Q26))</f>
        <v>320</v>
      </c>
      <c r="G30" s="83">
        <f>IF(L26&lt;=20,INDEX('Модуль0-20'!$B$66:$BO$146,Q26,Q25),INDEX('Модуль0-20'!#REF!,Q26,Q25))</f>
        <v>3094</v>
      </c>
      <c r="H30" s="74" t="str">
        <f>IF(F30&gt;G25,"пар","вода")</f>
        <v>пар</v>
      </c>
      <c r="I30" s="83">
        <f>IF(L26&lt;=20,INDEX('Модуль0-20'!$B$66:$BO$146,Q26,Q25+3),INDEX('Модуль0-20'!#REF!,Q26,Q25+3))</f>
        <v>3082.1</v>
      </c>
      <c r="J30" s="74" t="str">
        <f>IF(F30&gt;I25,"пар","вода")</f>
        <v>пар</v>
      </c>
      <c r="K30" s="75">
        <f t="shared" si="2"/>
        <v>0</v>
      </c>
      <c r="L30" s="86">
        <f>G30+(I30-G30)/(I26-G26)*(L26-G26)</f>
        <v>3087.3806726</v>
      </c>
      <c r="M30" s="85">
        <f t="shared" si="3"/>
        <v>320</v>
      </c>
      <c r="N30" s="83">
        <f>IF(L26&lt;=20,INDEX('Модуль0-20'!$B$66:$BO$146,Q26,Q25+1),INDEX('Модуль0-20'!#REF!,Q26,Q25+1))</f>
        <v>7.1971</v>
      </c>
      <c r="O30" s="83">
        <f>IF(L26&lt;=20,INDEX('Модуль0-20'!$B$66:$BO$146,Q26,Q25+4),INDEX('Модуль0-20'!#REF!,Q26,Q25+4))</f>
        <v>6.9949</v>
      </c>
      <c r="P30" s="84">
        <f>N30+(O30-N30)/(O26-N26)*(P26-N26)</f>
        <v>7.0846270588</v>
      </c>
      <c r="Q30" s="76"/>
    </row>
    <row r="31" spans="2:17" s="64" customFormat="1" ht="9.75" customHeight="1">
      <c r="B31" s="87">
        <f t="shared" si="1"/>
        <v>330</v>
      </c>
      <c r="C31" s="88">
        <f>IF(L26&lt;=20,INDEX('Модуль0-20'!$B$66:$BO$146,Q26+1,Q25-1),INDEX('Модуль0-20'!#REF!,Q26+1,Q25-1))</f>
        <v>0.2727</v>
      </c>
      <c r="D31" s="88">
        <f>IF(L26&lt;=20,INDEX('Модуль0-20'!$B$66:$BO$146,Q26+1,Q25+2),INDEX('Модуль0-20'!#REF!,Q26+1,Q25+2))</f>
        <v>0.1799</v>
      </c>
      <c r="E31" s="89">
        <f>C31+(D31-C31)/(D26-C26)*(E26-C26)</f>
        <v>0.22108037120000001</v>
      </c>
      <c r="F31" s="90">
        <f>IF(L26&lt;=20,INDEX('Модуль0-20'!$A$66:$A$146,Q26+1),INDEX('Модуль0-20'!#REF!,Q26+1))</f>
        <v>330</v>
      </c>
      <c r="G31" s="88">
        <f>IF(L26&lt;=20,INDEX('Модуль0-20'!$B$66:$BO$146,Q26+1,Q25),INDEX('Модуль0-20'!#REF!,Q26+1,Q25))</f>
        <v>3115.3</v>
      </c>
      <c r="H31" s="91" t="str">
        <f>IF(F31&gt;G25,"пар","вода")</f>
        <v>пар</v>
      </c>
      <c r="I31" s="88">
        <f>IF(L26&lt;=20,INDEX('Модуль0-20'!$B$66:$BO$146,Q26+1,Q25+3),INDEX('Модуль0-20'!#REF!,Q26+1,Q25+3))</f>
        <v>3104</v>
      </c>
      <c r="J31" s="91" t="str">
        <f>IF(F31&gt;I25,"пар","вода")</f>
        <v>пар</v>
      </c>
      <c r="K31" s="92">
        <f t="shared" si="2"/>
        <v>0</v>
      </c>
      <c r="L31" s="93">
        <f>G31+(I31-G31)/(I26-G26)*(L26-G26)</f>
        <v>3109.0144202</v>
      </c>
      <c r="M31" s="90">
        <f t="shared" si="3"/>
        <v>330</v>
      </c>
      <c r="N31" s="88">
        <f>IF(L26&lt;=20,INDEX('Модуль0-20'!$B$66:$BO$146,Q26+1,Q25+1),INDEX('Модуль0-20'!#REF!,Q26+1,Q25+1))</f>
        <v>7.2326</v>
      </c>
      <c r="O31" s="88">
        <f>IF(L26&lt;=20,INDEX('Модуль0-20'!$B$66:$BO$146,Q26+1,Q25+4),INDEX('Модуль0-20'!#REF!,Q26+1,Q25+4))</f>
        <v>7.0315</v>
      </c>
      <c r="P31" s="89">
        <f>N31+(O31-N31)/(O26-N26)*(P26-N26)</f>
        <v>7.1207389294</v>
      </c>
      <c r="Q31" s="76"/>
    </row>
    <row r="32" spans="1:17" s="64" customFormat="1" ht="9.75" customHeight="1">
      <c r="A32" s="94"/>
      <c r="B32" s="95">
        <f t="shared" si="1"/>
        <v>340</v>
      </c>
      <c r="C32" s="78">
        <f>IF(L26&lt;=20,INDEX('Модуль0-20'!$B$66:$BO$146,Q26+2,Q25-1),INDEX('Модуль0-20'!#REF!,Q26+2,Q25-1))</f>
        <v>0.2776</v>
      </c>
      <c r="D32" s="78">
        <f>IF(L26&lt;=20,INDEX('Модуль0-20'!$B$66:$BO$146,Q26+2,Q25+2),INDEX('Модуль0-20'!#REF!,Q26+2,Q25+2))</f>
        <v>0.1832</v>
      </c>
      <c r="E32" s="96">
        <f>C32+(D32-C32)/(D26-C26)*(E26-C26)</f>
        <v>0.22509037760000003</v>
      </c>
      <c r="F32" s="97">
        <f>IF(L26&lt;=20,INDEX('Модуль0-20'!$A$66:$A$146,Q26+2),INDEX('Модуль0-20'!#REF!,Q26+2))</f>
        <v>340</v>
      </c>
      <c r="G32" s="78">
        <f>IF(L26&lt;=20,INDEX('Модуль0-20'!$B$66:$BO$146,Q26+2,Q25),INDEX('Модуль0-20'!#REF!,Q26+2,Q25))</f>
        <v>3136.5</v>
      </c>
      <c r="H32" s="80" t="str">
        <f>IF(F32&gt;G25,"пар","вода")</f>
        <v>пар</v>
      </c>
      <c r="I32" s="78">
        <f>IF(L26&lt;=20,INDEX('Модуль0-20'!$B$66:$BO$146,Q26+2,Q25+3),INDEX('Модуль0-20'!#REF!,Q26+2,Q25+3))</f>
        <v>3125.8</v>
      </c>
      <c r="J32" s="80" t="str">
        <f>IF(F32&gt;I25,"пар","вода")</f>
        <v>пар</v>
      </c>
      <c r="K32" s="81">
        <f t="shared" si="2"/>
        <v>0</v>
      </c>
      <c r="L32" s="96">
        <f>G32+(I32-G32)/(I26-G26)*(L26-G26)</f>
        <v>3130.5481678</v>
      </c>
      <c r="M32" s="97">
        <f t="shared" si="3"/>
        <v>340</v>
      </c>
      <c r="N32" s="78">
        <f>IF(L26&lt;=20,INDEX('Модуль0-20'!$B$66:$BO$146,Q26+2,Q25+1),INDEX('Модуль0-20'!#REF!,Q26+2,Q25+1))</f>
        <v>7.2675</v>
      </c>
      <c r="O32" s="78">
        <f>IF(L26&lt;=20,INDEX('Модуль0-20'!$B$66:$BO$146,Q26+2,Q25+4),INDEX('Модуль0-20'!#REF!,Q26+2,Q25+4))</f>
        <v>7.0674</v>
      </c>
      <c r="P32" s="96">
        <f>N32+(O32-N32)/(O26-N26)*(P26-N26)</f>
        <v>7.1561951754</v>
      </c>
      <c r="Q32" s="76"/>
    </row>
    <row r="33" spans="1:17" s="64" customFormat="1" ht="9.75" customHeight="1">
      <c r="A33" s="94"/>
      <c r="B33" s="95">
        <f t="shared" si="1"/>
        <v>350</v>
      </c>
      <c r="C33" s="78">
        <f>IF(L26&lt;=20,INDEX('Модуль0-20'!$B$66:$BO$146,Q26+3,Q25-1),INDEX('Модуль0-20'!#REF!,Q26+3,Q25-1))</f>
        <v>0.2825</v>
      </c>
      <c r="D33" s="78">
        <f>IF(L26&lt;=20,INDEX('Модуль0-20'!$B$66:$BO$146,Q26+3,Q25+2),INDEX('Модуль0-20'!#REF!,Q26+3,Q25+2))</f>
        <v>0.1866</v>
      </c>
      <c r="E33" s="96">
        <f>C33+(D33-C33)/(D26-C26)*(E26-C26)</f>
        <v>0.22915600860000002</v>
      </c>
      <c r="F33" s="97">
        <f>IF(L26&lt;=20,INDEX('Модуль0-20'!$A$66:$A$146,Q26+3),INDEX('Модуль0-20'!#REF!,Q26+3))</f>
        <v>350</v>
      </c>
      <c r="G33" s="78">
        <f>IF(L26&lt;=20,INDEX('Модуль0-20'!$B$66:$BO$146,Q26+3,Q25),INDEX('Модуль0-20'!#REF!,Q26+3,Q25))</f>
        <v>3157.7</v>
      </c>
      <c r="H33" s="80" t="str">
        <f>IF(F33&gt;G25,"пар","вода")</f>
        <v>пар</v>
      </c>
      <c r="I33" s="78">
        <f>IF(L26&lt;=20,INDEX('Модуль0-20'!$B$66:$BO$146,Q26+3,Q25+3),INDEX('Модуль0-20'!#REF!,Q26+3,Q25+3))</f>
        <v>3147.6</v>
      </c>
      <c r="J33" s="80" t="str">
        <f>IF(F33&gt;I25,"пар","вода")</f>
        <v>пар</v>
      </c>
      <c r="K33" s="81">
        <f t="shared" si="2"/>
        <v>0</v>
      </c>
      <c r="L33" s="96">
        <f>G33+(I33-G33)/(I26-G26)*(L26-G26)</f>
        <v>3152.0819154</v>
      </c>
      <c r="M33" s="97">
        <f t="shared" si="3"/>
        <v>350</v>
      </c>
      <c r="N33" s="78">
        <f>IF(L26&lt;=20,INDEX('Модуль0-20'!$B$66:$BO$146,Q26+3,Q25+1),INDEX('Модуль0-20'!#REF!,Q26+3,Q25+1))</f>
        <v>7.3018</v>
      </c>
      <c r="O33" s="78">
        <f>IF(L26&lt;=20,INDEX('Модуль0-20'!$B$66:$BO$146,Q26+3,Q25+4),INDEX('Модуль0-20'!#REF!,Q26+3,Q25+4))</f>
        <v>7.1026</v>
      </c>
      <c r="P33" s="96">
        <f>N33+(O33-N33)/(O26-N26)*(P26-N26)</f>
        <v>7.1909957968</v>
      </c>
      <c r="Q33" s="76"/>
    </row>
    <row r="34" spans="1:17" s="64" customFormat="1" ht="9.75" customHeight="1">
      <c r="A34" s="94"/>
      <c r="B34" s="95">
        <f t="shared" si="1"/>
        <v>360</v>
      </c>
      <c r="C34" s="78">
        <f>IF(L26&lt;=20,INDEX('Модуль0-20'!$B$66:$BO$146,Q26+4,Q25-1),INDEX('Модуль0-20'!#REF!,Q26+4,Q25-1))</f>
        <v>0.2873</v>
      </c>
      <c r="D34" s="78">
        <f>IF(L26&lt;=20,INDEX('Модуль0-20'!$B$66:$BO$146,Q26+4,Q25+2),INDEX('Модуль0-20'!#REF!,Q26+4,Q25+2))</f>
        <v>0.1899</v>
      </c>
      <c r="E34" s="96">
        <f>C34+(D34-C34)/(D26-C26)*(E26-C26)</f>
        <v>0.23312163960000004</v>
      </c>
      <c r="F34" s="97">
        <f>IF(L26&lt;=20,INDEX('Модуль0-20'!$A$66:$A$146,Q26+4),INDEX('Модуль0-20'!#REF!,Q26+4))</f>
        <v>360</v>
      </c>
      <c r="G34" s="78">
        <f>IF(L26&lt;=20,INDEX('Модуль0-20'!$B$66:$BO$146,Q26+4,Q25),INDEX('Модуль0-20'!#REF!,Q26+4,Q25))</f>
        <v>3178.9</v>
      </c>
      <c r="H34" s="80" t="str">
        <f>IF(F34&gt;G25,"пар","вода")</f>
        <v>пар</v>
      </c>
      <c r="I34" s="78">
        <f>IF(L26&lt;=20,INDEX('Модуль0-20'!$B$66:$BO$146,Q26+4,Q25+3),INDEX('Модуль0-20'!#REF!,Q26+4,Q25+3))</f>
        <v>3169.3</v>
      </c>
      <c r="J34" s="80" t="str">
        <f>IF(F34&gt;I25,"пар","вода")</f>
        <v>пар</v>
      </c>
      <c r="K34" s="81">
        <f t="shared" si="2"/>
        <v>0</v>
      </c>
      <c r="L34" s="96">
        <f>G34+(I34-G34)/(I26-G26)*(L26-G26)</f>
        <v>3173.5600384</v>
      </c>
      <c r="M34" s="97">
        <f t="shared" si="3"/>
        <v>360</v>
      </c>
      <c r="N34" s="78">
        <f>IF(L26&lt;=20,INDEX('Модуль0-20'!$B$66:$BO$146,Q26+4,Q25+1),INDEX('Модуль0-20'!#REF!,Q26+4,Q25+1))</f>
        <v>7.3356</v>
      </c>
      <c r="O34" s="78">
        <f>IF(L26&lt;=20,INDEX('Модуль0-20'!$B$66:$BO$146,Q26+4,Q25+4),INDEX('Модуль0-20'!#REF!,Q26+4,Q25+4))</f>
        <v>7.1372</v>
      </c>
      <c r="P34" s="96">
        <f>N34+(O34-N34)/(O26-N26)*(P26-N26)</f>
        <v>7.2252407936</v>
      </c>
      <c r="Q34" s="76"/>
    </row>
    <row r="35" spans="2:17" s="64" customFormat="1" ht="9.75" customHeight="1">
      <c r="B35" s="98">
        <f t="shared" si="1"/>
        <v>321</v>
      </c>
      <c r="C35" s="99">
        <f>C30+(C31-C30)/(B31-B30)*(B35-B30)</f>
        <v>0.26829</v>
      </c>
      <c r="D35" s="99">
        <f>D30+(D31-D30)/(B31-B30)*(B35-B30)</f>
        <v>0.17684</v>
      </c>
      <c r="E35" s="100">
        <f>IF(OR(K25=1,K30=1,K31=1),IF(B35&gt;E25,IF(K32=0,D36+(D36-E32)/(E25-B32)*(B35-E25),IF(K33=0,D36+(D36-E33)/(E25-B33)*(B35-E25),IF(K34=0,D36+(D36-E34)/(E25-B34)*(B35-E25),"Расчет для данной ситуации не предусмотрен"))),IF(K29=0,E29+(E29-C36)/(B29-E25)*(B35-B29),IF(K28=0,E28+(E28-C36)/(B28-E25)*(B35-B28),IF(K27=0,E27+(E27-C36)/(B27-E25)*(B35-B27),"Расчет для данной ситуации не предусмотрен")))),E30+(E31-E30)/(B31-B30)*(B35-B30))</f>
        <v>0.2174213033</v>
      </c>
      <c r="F35" s="101">
        <f>E7</f>
        <v>321</v>
      </c>
      <c r="G35" s="99">
        <f>G30+(G31-G30)/(F31-F30)*(F35-F30)</f>
        <v>3096.13</v>
      </c>
      <c r="H35" s="61" t="str">
        <f>IF(F35&gt;G25,"пар","вода")</f>
        <v>пар</v>
      </c>
      <c r="I35" s="99">
        <f>I30+(I31-I30)/(F31-F30)*(F35-F30)</f>
        <v>3084.29</v>
      </c>
      <c r="J35" s="61" t="str">
        <f>IF(F35&gt;I25,"пар","вода")</f>
        <v>пар</v>
      </c>
      <c r="K35" s="102"/>
      <c r="L35" s="100">
        <f>IF(OR(K25=1,K30=1,K31=1),IF(F35&gt;L25,IF(K32=0,I36+(I36-L32)/(L25-F32)*(F35-L25),IF(K33=0,I36+(I36-L33)/(L25-F33)*(F35-L25),IF(K34=0,I36+(I36-L34)/(L25-F34)*(F35-L25),"Расчет для данной ситуации не предусмотрен"))),IF(K29=0,L29+(L29-G36)/(F29-L25)*(F35-F29),IF(K28=0,L28+(L28-G36)/(F28-L25)*(F35-F28),IF(K27=0,L27+(L27-G36)/(F27-L25)*(F35-F27),"Расчет для данной ситуации не предусмотрен")))),L30+(L31-L30)/(F31-F30)*(F35-F30))</f>
        <v>3089.5440473599997</v>
      </c>
      <c r="M35" s="101">
        <f t="shared" si="3"/>
        <v>321</v>
      </c>
      <c r="N35" s="99">
        <f>N30+(N31-N30)/(M31-M30)*(M35-M30)</f>
        <v>7.2006499999999996</v>
      </c>
      <c r="O35" s="99">
        <f>O30+(O31-O30)/(M31-M30)*(M35-M30)</f>
        <v>6.99856</v>
      </c>
      <c r="P35" s="100">
        <f>IF(OR(K25=1,K30=1,K31=1),IF(M35&gt;P25,IF(K32=0,O36+(O36-P32)/(P25-M32)*(M35-P25),IF(K33=0,O36+(O36-P33)/(P25-M33)*(M35-P25),IF(K34=0,O36+(O36-P34)/(P25-M34)*(M35-P25),"Расчет для данной ситуации не предусмотрен"))),IF(K29=0,P29+(P29-N36)/(M29-P25)*(M35-M29),IF(K28=0,P28+(P28-N36)/(M28-P25)*(M35-M28),IF(K27=0,P27+(P27-N36)/(M27-P25)*(M35-M27),"Расчет для данной ситуации не предусмотрен")))),P30+(P31-P30)/(M31-M30)*(M35-M30))</f>
        <v>7.0882382458599995</v>
      </c>
      <c r="Q35" s="76"/>
    </row>
    <row r="36" spans="2:17" s="64" customFormat="1" ht="9.75" customHeight="1">
      <c r="B36" s="103" t="s">
        <v>28</v>
      </c>
      <c r="C36" s="104">
        <f>IF(L26&gt;221,0.003147,D43)</f>
        <v>0.001142662396</v>
      </c>
      <c r="D36" s="104">
        <f>IF(L26&gt;221,0.003147,E43)</f>
        <v>0.1536621074</v>
      </c>
      <c r="E36" s="104">
        <f>IF(OR(E26&gt;20,B35&gt;800),"нет",E35)</f>
        <v>0.2174213033</v>
      </c>
      <c r="F36" s="104"/>
      <c r="G36" s="105">
        <f>IF(L26&gt;221,2095.2,F43)</f>
        <v>811.1996800000001</v>
      </c>
      <c r="H36" s="105"/>
      <c r="I36" s="105">
        <f>IF(L26&gt;221,2095.2,G43)</f>
        <v>2785.474952</v>
      </c>
      <c r="J36" s="104"/>
      <c r="K36" s="104"/>
      <c r="L36" s="104">
        <f>IF(OR(L26&gt;20,F35&gt;800),"нет",L35)</f>
        <v>3089.5440473599997</v>
      </c>
      <c r="M36" s="104"/>
      <c r="N36" s="104">
        <f>IF(L26&gt;221,4.4237,I43)</f>
        <v>2.243418065999999</v>
      </c>
      <c r="O36" s="104">
        <f>IF(L26&gt;221,4.4237,J43)</f>
        <v>6.498781806000001</v>
      </c>
      <c r="P36" s="104">
        <f>IF(OR(P26&gt;20,M35&gt;800),"нет",P35)</f>
        <v>7.0882382458599995</v>
      </c>
      <c r="Q36" s="76"/>
    </row>
    <row r="37" spans="2:17" s="64" customFormat="1" ht="9.75" customHeight="1">
      <c r="B37" s="106"/>
      <c r="C37" s="107"/>
      <c r="D37" s="107"/>
      <c r="E37" s="107"/>
      <c r="F37" s="107"/>
      <c r="G37" s="107"/>
      <c r="H37" s="107"/>
      <c r="I37" s="107"/>
      <c r="J37" s="108"/>
      <c r="K37" s="24"/>
      <c r="L37" s="24"/>
      <c r="M37" s="24"/>
      <c r="Q37" s="76"/>
    </row>
    <row r="38" spans="2:17" s="1" customFormat="1" ht="12.75" customHeight="1">
      <c r="B38" s="109" t="s">
        <v>29</v>
      </c>
      <c r="C38" s="110"/>
      <c r="D38" s="110"/>
      <c r="E38" s="110"/>
      <c r="F38" s="110"/>
      <c r="G38" s="110"/>
      <c r="H38" s="110"/>
      <c r="I38" s="110"/>
      <c r="J38" s="111"/>
      <c r="Q38" s="27"/>
    </row>
    <row r="39" spans="2:17" s="1" customFormat="1" ht="12.75">
      <c r="B39" s="112" t="s">
        <v>30</v>
      </c>
      <c r="C39" s="113"/>
      <c r="D39" s="114">
        <f>L26</f>
        <v>12.781229999999999</v>
      </c>
      <c r="E39" s="115">
        <f>G26</f>
        <v>10</v>
      </c>
      <c r="F39" s="116">
        <f>I26</f>
        <v>15</v>
      </c>
      <c r="G39" s="117"/>
      <c r="H39" s="117"/>
      <c r="I39" s="117"/>
      <c r="J39" s="116"/>
      <c r="Q39" s="27"/>
    </row>
    <row r="40" spans="2:17" s="1" customFormat="1" ht="13.5">
      <c r="B40" s="118"/>
      <c r="C40" s="119"/>
      <c r="D40" s="120">
        <f>MATCH(D39,'Модуль0-20'!$B$157:$B$494,1)</f>
        <v>133</v>
      </c>
      <c r="E40" s="120">
        <f>MATCH(E39,'Модуль0-20'!$B$157:$B$494,1)</f>
        <v>128</v>
      </c>
      <c r="F40" s="121">
        <f>MATCH(F39,'Модуль0-20'!$B$157:$B$494,1)</f>
        <v>138</v>
      </c>
      <c r="G40" s="122"/>
      <c r="H40" s="122"/>
      <c r="I40" s="122"/>
      <c r="J40" s="123"/>
      <c r="Q40" s="27"/>
    </row>
    <row r="41" spans="2:17" s="1" customFormat="1" ht="13.5">
      <c r="B41" s="124">
        <f>INDEX('Модуль0-20'!$B$157:$B$494,D40,1)</f>
        <v>12.5</v>
      </c>
      <c r="C41" s="125">
        <f>INDEX('Модуль0-20'!$C$157:$J$494,D40,1)</f>
        <v>189.81</v>
      </c>
      <c r="D41" s="125">
        <f>INDEX('Модуль0-20'!$C$157:$J$494,D40,2)</f>
        <v>0.0011412</v>
      </c>
      <c r="E41" s="125">
        <f>INDEX('Модуль0-20'!$C$157:$J$494,D40,3)</f>
        <v>0.15693</v>
      </c>
      <c r="F41" s="125">
        <f>INDEX('Модуль0-20'!$C$157:$J$494,D40,4)</f>
        <v>806.7</v>
      </c>
      <c r="G41" s="125">
        <f>INDEX('Модуль0-20'!$C$157:$J$494,D40,5)</f>
        <v>2784.8</v>
      </c>
      <c r="H41" s="125">
        <f>INDEX('Модуль0-20'!$C$157:$J$494,D40,6)</f>
        <v>1978.1</v>
      </c>
      <c r="I41" s="125">
        <f>INDEX('Модуль0-20'!$C$157:$J$494,D40,7)</f>
        <v>2.2338</v>
      </c>
      <c r="J41" s="126">
        <f>INDEX('Модуль0-20'!$C$157:$J$494,D40,8)</f>
        <v>6.5066</v>
      </c>
      <c r="Q41" s="27"/>
    </row>
    <row r="42" spans="2:17" s="1" customFormat="1" ht="13.5">
      <c r="B42" s="124">
        <f>INDEX('Модуль0-20'!$B$157:$B$494,D40+1,1)</f>
        <v>13</v>
      </c>
      <c r="C42" s="125">
        <f>INDEX('Модуль0-20'!$C$157:$J$494,D40+1,1)</f>
        <v>191.6</v>
      </c>
      <c r="D42" s="125">
        <f>INDEX('Модуль0-20'!$C$157:$J$494,D40+1,2)</f>
        <v>0.0011438</v>
      </c>
      <c r="E42" s="125">
        <f>INDEX('Модуль0-20'!$C$157:$J$494,D40+1,3)</f>
        <v>0.15112</v>
      </c>
      <c r="F42" s="125">
        <f>INDEX('Модуль0-20'!$C$157:$J$494,D40+1,4)</f>
        <v>814.7</v>
      </c>
      <c r="G42" s="125">
        <f>INDEX('Модуль0-20'!$C$157:$J$494,D40+1,5)</f>
        <v>2786</v>
      </c>
      <c r="H42" s="125">
        <f>INDEX('Модуль0-20'!$C$157:$J$494,D40+1,6)</f>
        <v>1971.3</v>
      </c>
      <c r="I42" s="125">
        <f>INDEX('Модуль0-20'!$C$157:$J$494,D40+1,7)</f>
        <v>2.2509</v>
      </c>
      <c r="J42" s="126">
        <f>INDEX('Модуль0-20'!$C$157:$J$494,D40+1,8)</f>
        <v>6.4927</v>
      </c>
      <c r="Q42" s="27"/>
    </row>
    <row r="43" spans="2:17" s="1" customFormat="1" ht="13.5">
      <c r="B43" s="127">
        <f>D39</f>
        <v>12.781229999999999</v>
      </c>
      <c r="C43" s="128">
        <f>IF(D39&lt;221,C41+(C42-C41)/(B42-B41)*(B43-B41),IF(D39=221,C41,"..."))</f>
        <v>190.8168034</v>
      </c>
      <c r="D43" s="128">
        <f>IF(D39&lt;221,D41+(D42-D41)/(C42-C41)*(C43-C41),IF(D39=221,D41,"..."))</f>
        <v>0.001142662396</v>
      </c>
      <c r="E43" s="128">
        <f>IF(D39&lt;221,E41+(E42-E41)/(D42-D41)*(D43-D41),IF(D39=221,E41,"..."))</f>
        <v>0.1536621074</v>
      </c>
      <c r="F43" s="128">
        <f>IF(D39&lt;221,F41+(F42-F41)/(E42-E41)*(E43-E41),IF(D39=221,F41,"..."))</f>
        <v>811.1996800000001</v>
      </c>
      <c r="G43" s="128">
        <f>IF(D39&lt;221,G41+(G42-G41)/(F42-F41)*(F43-F41),IF(D39=221,G41,"..."))</f>
        <v>2785.474952</v>
      </c>
      <c r="H43" s="128">
        <f>IF(D39&lt;221,H41+(H42-H41)/(G42-G41)*(G43-G41),IF(D39=221,H41,"..."))</f>
        <v>1974.2752720000003</v>
      </c>
      <c r="I43" s="128">
        <f>IF(D39&lt;221,I41+(I42-I41)/(H42-H41)*(H43-H41),IF(D39=221,I41,"..."))</f>
        <v>2.243418065999999</v>
      </c>
      <c r="J43" s="121">
        <f>IF(D39&lt;221,J41+(J42-J41)/(I42-I41)*(I43-I41),IF(D39=221,J41,"..."))</f>
        <v>6.498781806000001</v>
      </c>
      <c r="Q43" s="27"/>
    </row>
    <row r="44" spans="2:17" s="1" customFormat="1" ht="13.5">
      <c r="B44" s="124">
        <f>INDEX('Модуль0-20'!$B$157:$B$494,E40,1)</f>
        <v>10</v>
      </c>
      <c r="C44" s="125">
        <f>INDEX('Модуль0-20'!$C$157:$J$494,E40,1)</f>
        <v>179.88</v>
      </c>
      <c r="D44" s="125">
        <f>INDEX('Модуль0-20'!$C$157:$J$494,E40,2)</f>
        <v>0.0011274</v>
      </c>
      <c r="E44" s="125">
        <f>INDEX('Модуль0-20'!$C$157:$J$494,E40,3)</f>
        <v>0.1943</v>
      </c>
      <c r="F44" s="125">
        <f>INDEX('Модуль0-20'!$C$157:$J$494,E40,4)</f>
        <v>762.6</v>
      </c>
      <c r="G44" s="125">
        <f>INDEX('Модуль0-20'!$C$157:$J$494,E40,5)</f>
        <v>2777</v>
      </c>
      <c r="H44" s="125">
        <f>INDEX('Модуль0-20'!$C$157:$J$494,E40,6)</f>
        <v>2014.4</v>
      </c>
      <c r="I44" s="125">
        <f>INDEX('Модуль0-20'!$C$157:$J$494,E40,7)</f>
        <v>2.1382</v>
      </c>
      <c r="J44" s="126">
        <f>INDEX('Модуль0-20'!$C$157:$J$494,E40,8)</f>
        <v>6.5847</v>
      </c>
      <c r="Q44" s="27"/>
    </row>
    <row r="45" spans="2:17" s="1" customFormat="1" ht="13.5">
      <c r="B45" s="124">
        <f>INDEX('Модуль0-20'!$B$157:$B$494,E40+1,1)</f>
        <v>10.5</v>
      </c>
      <c r="C45" s="125">
        <f>INDEX('Модуль0-20'!$C$157:$J$494,E40+1,1)</f>
        <v>182.01</v>
      </c>
      <c r="D45" s="125">
        <f>INDEX('Модуль0-20'!$C$157:$J$494,E40+1,2)</f>
        <v>0.0011303</v>
      </c>
      <c r="E45" s="125">
        <f>INDEX('Модуль0-20'!$C$157:$J$494,E40+1,3)</f>
        <v>0.18546</v>
      </c>
      <c r="F45" s="125">
        <f>INDEX('Модуль0-20'!$C$157:$J$494,E40+1,4)</f>
        <v>772</v>
      </c>
      <c r="G45" s="125">
        <f>INDEX('Модуль0-20'!$C$157:$J$494,E40+1,5)</f>
        <v>2778.7</v>
      </c>
      <c r="H45" s="125">
        <f>INDEX('Модуль0-20'!$C$157:$J$494,E40+1,6)</f>
        <v>2006.7</v>
      </c>
      <c r="I45" s="125">
        <f>INDEX('Модуль0-20'!$C$157:$J$494,E40+1,7)</f>
        <v>2.1588</v>
      </c>
      <c r="J45" s="126">
        <f>INDEX('Модуль0-20'!$C$157:$J$494,E40+1,8)</f>
        <v>6.5677</v>
      </c>
      <c r="Q45" s="27"/>
    </row>
    <row r="46" spans="2:17" s="1" customFormat="1" ht="13.5">
      <c r="B46" s="127">
        <f>E39</f>
        <v>10</v>
      </c>
      <c r="C46" s="128">
        <f>IF(E39&lt;221,C44+(C45-C44)/(B45-B44)*(B46-B44),IF(E39=221,C44,"..."))</f>
        <v>179.88</v>
      </c>
      <c r="D46" s="128">
        <f>IF(E39&lt;221,D44+(D45-D44)/(C45-C44)*(C46-C44),IF(E39=221,D44,"..."))</f>
        <v>0.0011274</v>
      </c>
      <c r="E46" s="128">
        <f>IF(E39&lt;221,E44+(E45-E44)/(D45-D44)*(D46-D44),IF(E39=221,E44,"..."))</f>
        <v>0.1943</v>
      </c>
      <c r="F46" s="128">
        <f>IF(E39&lt;221,F44+(F45-F44)/(E45-E44)*(E46-E44),IF(E39=221,F44,"..."))</f>
        <v>762.6</v>
      </c>
      <c r="G46" s="128">
        <f>IF(E39&lt;221,G44+(G45-G44)/(F45-F44)*(F46-F44),IF(E39=221,G44,"..."))</f>
        <v>2777</v>
      </c>
      <c r="H46" s="128">
        <f>IF(E39&lt;221,H44+(H45-H44)/(G45-G44)*(G46-G44),IF(E39=221,H44,"..."))</f>
        <v>2014.4</v>
      </c>
      <c r="I46" s="128">
        <f>IF(E39&lt;221,I44+(I45-I44)/(H45-H44)*(H46-H44),IF(E39=221,I44,"..."))</f>
        <v>2.1382</v>
      </c>
      <c r="J46" s="121">
        <f>IF(E39&lt;221,J44+(J45-J44)/(I45-I44)*(I46-I44),IF(E39=221,J44,"..."))</f>
        <v>6.5847</v>
      </c>
      <c r="Q46" s="27"/>
    </row>
    <row r="47" spans="2:17" s="1" customFormat="1" ht="13.5">
      <c r="B47" s="124">
        <f>INDEX('Модуль0-20'!$B$157:$B$494,F40,1)</f>
        <v>15</v>
      </c>
      <c r="C47" s="125">
        <f>INDEX('Модуль0-20'!$C$157:$J$494,F40,1)</f>
        <v>198.28</v>
      </c>
      <c r="D47" s="125">
        <f>INDEX('Модуль0-20'!$C$157:$J$494,F40,2)</f>
        <v>0.0011538</v>
      </c>
      <c r="E47" s="125">
        <f>INDEX('Модуль0-20'!$C$157:$J$494,F40,3)</f>
        <v>0.13165</v>
      </c>
      <c r="F47" s="125">
        <f>INDEX('Модуль0-20'!$C$157:$J$494,F40,4)</f>
        <v>844.7</v>
      </c>
      <c r="G47" s="125">
        <f>INDEX('Модуль0-20'!$C$157:$J$494,F40,5)</f>
        <v>2790.4</v>
      </c>
      <c r="H47" s="125">
        <f>INDEX('Модуль0-20'!$C$157:$J$494,F40,6)</f>
        <v>1945.7</v>
      </c>
      <c r="I47" s="125">
        <f>INDEX('Модуль0-20'!$C$157:$J$494,F40,7)</f>
        <v>2.3144</v>
      </c>
      <c r="J47" s="126">
        <f>INDEX('Модуль0-20'!$C$157:$J$494,F40,8)</f>
        <v>6.4418</v>
      </c>
      <c r="Q47" s="27"/>
    </row>
    <row r="48" spans="2:17" s="1" customFormat="1" ht="13.5">
      <c r="B48" s="124">
        <f>INDEX('Модуль0-20'!$B$157:$B$494,F40+1,1)</f>
        <v>15.5</v>
      </c>
      <c r="C48" s="125">
        <f>INDEX('Модуль0-20'!$C$157:$J$494,F40+1,1)</f>
        <v>199.84</v>
      </c>
      <c r="D48" s="125">
        <f>INDEX('Модуль0-20'!$C$157:$J$494,F40+1,2)</f>
        <v>0.0011562</v>
      </c>
      <c r="E48" s="125">
        <f>INDEX('Модуль0-20'!$C$157:$J$494,F40+1,3)</f>
        <v>0.12754</v>
      </c>
      <c r="F48" s="125">
        <f>INDEX('Модуль0-20'!$C$157:$J$494,F40+1,4)</f>
        <v>851.7</v>
      </c>
      <c r="G48" s="125">
        <f>INDEX('Модуль0-20'!$C$157:$J$494,F40+1,5)</f>
        <v>2791.3</v>
      </c>
      <c r="H48" s="125">
        <f>INDEX('Модуль0-20'!$C$157:$J$494,F40+1,6)</f>
        <v>1939.6</v>
      </c>
      <c r="I48" s="125">
        <f>INDEX('Модуль0-20'!$C$157:$J$494,F40+1,7)</f>
        <v>2.3292</v>
      </c>
      <c r="J48" s="126">
        <f>INDEX('Модуль0-20'!$C$157:$J$494,F40+1,8)</f>
        <v>6.43</v>
      </c>
      <c r="Q48" s="27"/>
    </row>
    <row r="49" spans="2:17" s="129" customFormat="1" ht="14.25" thickBot="1">
      <c r="B49" s="130">
        <f>F39</f>
        <v>15</v>
      </c>
      <c r="C49" s="131">
        <f>IF(F39&lt;221,C47+(C48-C47)/(B48-B47)*(B49-B47),IF(F39=221,C47,"..."))</f>
        <v>198.28</v>
      </c>
      <c r="D49" s="131">
        <f>IF(F39&lt;221,D47+(D48-D47)/(C48-C47)*(C49-C47),IF(F39=221,D47,"..."))</f>
        <v>0.0011538</v>
      </c>
      <c r="E49" s="131">
        <f>IF(F39&lt;221,E47+(E48-E47)/(D48-D47)*(D49-D47),IF(F39=221,E47,"..."))</f>
        <v>0.13165</v>
      </c>
      <c r="F49" s="131">
        <f>IF(F39&lt;221,F47+(F48-F47)/(E48-E47)*(E49-E47),IF(F39=221,F47,"..."))</f>
        <v>844.7</v>
      </c>
      <c r="G49" s="131">
        <f>IF(F39&lt;221,G47+(G48-G47)/(F48-F47)*(F49-F47),IF(F39=221,G47,"..."))</f>
        <v>2790.4</v>
      </c>
      <c r="H49" s="131">
        <f>IF(F39&lt;221,H47+(H48-H47)/(G48-G47)*(G49-G47),IF(F39=221,H47,"..."))</f>
        <v>1945.7</v>
      </c>
      <c r="I49" s="131">
        <f>IF(F39&lt;221,I47+(I48-I47)/(H48-H47)*(H49-H47),IF(F39=221,I47,"..."))</f>
        <v>2.3144</v>
      </c>
      <c r="J49" s="132">
        <f>IF(F39&lt;221,J47+(J48-J47)/(I48-I47)*(I49-I47),IF(F39=221,J47,"..."))</f>
        <v>6.4418</v>
      </c>
      <c r="Q49" s="133"/>
    </row>
    <row r="50" s="1" customFormat="1" ht="13.5" thickTop="1"/>
    <row r="51" s="1" customFormat="1" ht="12.75"/>
    <row r="52" spans="1:251" s="1" customFormat="1" ht="16.5">
      <c r="A52" s="134"/>
      <c r="B52" s="134" t="s">
        <v>31</v>
      </c>
      <c r="C52" s="134"/>
      <c r="D52" s="135" t="s">
        <v>69</v>
      </c>
      <c r="E52" s="134"/>
      <c r="H52" s="134"/>
      <c r="K52" s="134"/>
      <c r="N52" s="134"/>
      <c r="Q52" s="134"/>
      <c r="T52" s="134"/>
      <c r="W52" s="134"/>
      <c r="Z52" s="134"/>
      <c r="AC52" s="134"/>
      <c r="AF52" s="134"/>
      <c r="AI52" s="134"/>
      <c r="AL52" s="134"/>
      <c r="AO52" s="134"/>
      <c r="AR52" s="134"/>
      <c r="AU52" s="134"/>
      <c r="AX52" s="134"/>
      <c r="BA52" s="134"/>
      <c r="BD52" s="134"/>
      <c r="BG52" s="134"/>
      <c r="BJ52" s="134"/>
      <c r="BM52" s="134"/>
      <c r="BP52" s="134"/>
      <c r="BS52" s="134"/>
      <c r="BV52" s="134"/>
      <c r="BY52" s="134"/>
      <c r="CB52" s="134"/>
      <c r="CE52" s="134"/>
      <c r="CH52" s="134"/>
      <c r="CK52" s="134"/>
      <c r="CN52" s="134"/>
      <c r="CQ52" s="134"/>
      <c r="CT52" s="134"/>
      <c r="CW52" s="134"/>
      <c r="CZ52" s="134"/>
      <c r="DC52" s="134"/>
      <c r="DF52" s="134"/>
      <c r="DI52" s="134"/>
      <c r="DL52" s="134"/>
      <c r="DO52" s="134"/>
      <c r="DR52" s="134"/>
      <c r="DU52" s="134"/>
      <c r="DX52" s="134"/>
      <c r="EA52" s="134"/>
      <c r="ED52" s="134"/>
      <c r="EG52" s="134"/>
      <c r="EJ52" s="134"/>
      <c r="EM52" s="134"/>
      <c r="EP52" s="134"/>
      <c r="ES52" s="134"/>
      <c r="EV52" s="134"/>
      <c r="EY52" s="134"/>
      <c r="FB52" s="134"/>
      <c r="FE52" s="134"/>
      <c r="FH52" s="134"/>
      <c r="FK52" s="134"/>
      <c r="FN52" s="134"/>
      <c r="FQ52" s="134"/>
      <c r="FT52" s="134"/>
      <c r="FW52" s="134"/>
      <c r="FZ52" s="134"/>
      <c r="GC52" s="134"/>
      <c r="GF52" s="134"/>
      <c r="GI52" s="134"/>
      <c r="GL52" s="134"/>
      <c r="GO52" s="134"/>
      <c r="GR52" s="134"/>
      <c r="GU52" s="134"/>
      <c r="GX52" s="134"/>
      <c r="HA52" s="134"/>
      <c r="HD52" s="134"/>
      <c r="HG52" s="134"/>
      <c r="HJ52" s="134"/>
      <c r="HM52" s="134"/>
      <c r="HP52" s="134"/>
      <c r="HS52" s="134"/>
      <c r="HV52" s="134"/>
      <c r="HY52" s="134"/>
      <c r="IB52" s="134"/>
      <c r="IE52" s="134"/>
      <c r="IH52" s="134"/>
      <c r="IK52" s="134"/>
      <c r="IN52" s="134"/>
      <c r="IQ52" s="134"/>
    </row>
    <row r="53" spans="1:67" s="137" customFormat="1" ht="9.75" customHeight="1">
      <c r="A53" s="136"/>
      <c r="BO53" s="221"/>
    </row>
    <row r="54" spans="1:256" s="142" customFormat="1" ht="12.75">
      <c r="A54" s="214" t="s">
        <v>32</v>
      </c>
      <c r="B54" s="218" t="s">
        <v>33</v>
      </c>
      <c r="C54" s="139">
        <v>0.01</v>
      </c>
      <c r="D54" s="140" t="s">
        <v>34</v>
      </c>
      <c r="E54" s="138" t="s">
        <v>35</v>
      </c>
      <c r="F54" s="139">
        <v>0.02</v>
      </c>
      <c r="G54" s="140" t="s">
        <v>34</v>
      </c>
      <c r="H54" s="138" t="s">
        <v>36</v>
      </c>
      <c r="I54" s="139">
        <v>0.03</v>
      </c>
      <c r="J54" s="140" t="s">
        <v>34</v>
      </c>
      <c r="K54" s="138" t="s">
        <v>37</v>
      </c>
      <c r="L54" s="139">
        <v>0.04</v>
      </c>
      <c r="M54" s="140" t="s">
        <v>34</v>
      </c>
      <c r="N54" s="138" t="s">
        <v>38</v>
      </c>
      <c r="O54" s="139">
        <v>0.05</v>
      </c>
      <c r="P54" s="140" t="s">
        <v>34</v>
      </c>
      <c r="Q54" s="138" t="s">
        <v>39</v>
      </c>
      <c r="R54" s="139">
        <v>0.1</v>
      </c>
      <c r="S54" s="140" t="s">
        <v>34</v>
      </c>
      <c r="T54" s="138" t="s">
        <v>40</v>
      </c>
      <c r="U54" s="139">
        <v>0.2</v>
      </c>
      <c r="V54" s="140" t="s">
        <v>34</v>
      </c>
      <c r="W54" s="138" t="s">
        <v>41</v>
      </c>
      <c r="X54" s="139">
        <v>0.3</v>
      </c>
      <c r="Y54" s="140" t="s">
        <v>34</v>
      </c>
      <c r="Z54" s="138" t="s">
        <v>42</v>
      </c>
      <c r="AA54" s="139">
        <v>0.4</v>
      </c>
      <c r="AB54" s="140" t="s">
        <v>34</v>
      </c>
      <c r="AC54" s="138" t="s">
        <v>43</v>
      </c>
      <c r="AD54" s="139">
        <v>0.5</v>
      </c>
      <c r="AE54" s="140" t="s">
        <v>34</v>
      </c>
      <c r="AF54" s="138" t="s">
        <v>44</v>
      </c>
      <c r="AG54" s="139">
        <v>0.6</v>
      </c>
      <c r="AH54" s="140" t="s">
        <v>34</v>
      </c>
      <c r="AI54" s="138" t="s">
        <v>45</v>
      </c>
      <c r="AJ54" s="139">
        <v>0.7</v>
      </c>
      <c r="AK54" s="140" t="s">
        <v>34</v>
      </c>
      <c r="AL54" s="138" t="s">
        <v>46</v>
      </c>
      <c r="AM54" s="139">
        <v>0.8</v>
      </c>
      <c r="AN54" s="140" t="s">
        <v>34</v>
      </c>
      <c r="AO54" s="138" t="s">
        <v>47</v>
      </c>
      <c r="AP54" s="139">
        <v>0.9</v>
      </c>
      <c r="AQ54" s="140" t="s">
        <v>34</v>
      </c>
      <c r="AR54" s="138" t="s">
        <v>48</v>
      </c>
      <c r="AS54" s="139">
        <v>1</v>
      </c>
      <c r="AT54" s="140" t="s">
        <v>34</v>
      </c>
      <c r="AU54" s="138" t="s">
        <v>49</v>
      </c>
      <c r="AV54" s="139">
        <v>2</v>
      </c>
      <c r="AW54" s="140" t="s">
        <v>34</v>
      </c>
      <c r="AX54" s="138" t="s">
        <v>50</v>
      </c>
      <c r="AY54" s="139">
        <v>3</v>
      </c>
      <c r="AZ54" s="140" t="s">
        <v>34</v>
      </c>
      <c r="BA54" s="138" t="s">
        <v>51</v>
      </c>
      <c r="BB54" s="139">
        <v>4</v>
      </c>
      <c r="BC54" s="140" t="s">
        <v>34</v>
      </c>
      <c r="BD54" s="138" t="s">
        <v>52</v>
      </c>
      <c r="BE54" s="139">
        <v>5</v>
      </c>
      <c r="BF54" s="140" t="s">
        <v>34</v>
      </c>
      <c r="BG54" s="138" t="s">
        <v>53</v>
      </c>
      <c r="BH54" s="139">
        <v>10</v>
      </c>
      <c r="BI54" s="140" t="s">
        <v>34</v>
      </c>
      <c r="BJ54" s="138" t="s">
        <v>54</v>
      </c>
      <c r="BK54" s="139">
        <v>15</v>
      </c>
      <c r="BL54" s="140" t="s">
        <v>34</v>
      </c>
      <c r="BM54" s="138" t="s">
        <v>55</v>
      </c>
      <c r="BN54" s="139">
        <f>20+0.000000001</f>
        <v>20.000000001</v>
      </c>
      <c r="BO54" s="140" t="s">
        <v>34</v>
      </c>
      <c r="BP54" s="206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37"/>
      <c r="IF54" s="137"/>
      <c r="IG54" s="137"/>
      <c r="IH54" s="137"/>
      <c r="II54" s="137"/>
      <c r="IJ54" s="137"/>
      <c r="IK54" s="137"/>
      <c r="IL54" s="137"/>
      <c r="IM54" s="137"/>
      <c r="IN54" s="137"/>
      <c r="IO54" s="137"/>
      <c r="IP54" s="137"/>
      <c r="IQ54" s="137"/>
      <c r="IR54" s="137"/>
      <c r="IS54" s="137"/>
      <c r="IT54" s="137"/>
      <c r="IU54" s="137"/>
      <c r="IV54" s="137"/>
    </row>
    <row r="55" spans="1:255" s="1" customFormat="1" ht="10.5" customHeight="1">
      <c r="A55" s="215"/>
      <c r="B55" s="143"/>
      <c r="C55" s="144"/>
      <c r="D55" s="145"/>
      <c r="E55" s="146"/>
      <c r="F55" s="144"/>
      <c r="G55" s="145"/>
      <c r="H55" s="146"/>
      <c r="I55" s="144"/>
      <c r="J55" s="145"/>
      <c r="K55" s="146"/>
      <c r="L55" s="144"/>
      <c r="M55" s="145"/>
      <c r="N55" s="146"/>
      <c r="O55" s="144"/>
      <c r="P55" s="145"/>
      <c r="Q55" s="146"/>
      <c r="R55" s="144"/>
      <c r="S55" s="145"/>
      <c r="T55" s="146"/>
      <c r="U55" s="144"/>
      <c r="V55" s="145"/>
      <c r="W55" s="146"/>
      <c r="X55" s="144"/>
      <c r="Y55" s="145"/>
      <c r="Z55" s="146"/>
      <c r="AA55" s="144"/>
      <c r="AB55" s="145"/>
      <c r="AC55" s="146"/>
      <c r="AD55" s="144"/>
      <c r="AE55" s="145"/>
      <c r="AF55" s="146"/>
      <c r="AG55" s="144"/>
      <c r="AH55" s="145"/>
      <c r="AI55" s="146"/>
      <c r="AJ55" s="144"/>
      <c r="AK55" s="145"/>
      <c r="AL55" s="146"/>
      <c r="AM55" s="144"/>
      <c r="AN55" s="145"/>
      <c r="AO55" s="146"/>
      <c r="AP55" s="144"/>
      <c r="AQ55" s="145"/>
      <c r="AR55" s="146"/>
      <c r="AS55" s="144"/>
      <c r="AT55" s="145"/>
      <c r="AU55" s="146"/>
      <c r="AV55" s="144"/>
      <c r="AW55" s="145"/>
      <c r="AX55" s="146"/>
      <c r="AY55" s="144"/>
      <c r="AZ55" s="145"/>
      <c r="BA55" s="146"/>
      <c r="BB55" s="144"/>
      <c r="BC55" s="145"/>
      <c r="BD55" s="146"/>
      <c r="BE55" s="144"/>
      <c r="BF55" s="145"/>
      <c r="BG55" s="146"/>
      <c r="BH55" s="144"/>
      <c r="BI55" s="145"/>
      <c r="BJ55" s="146"/>
      <c r="BK55" s="144"/>
      <c r="BL55" s="145"/>
      <c r="BM55" s="146"/>
      <c r="BN55" s="144"/>
      <c r="BO55" s="145"/>
      <c r="BP55" s="207"/>
      <c r="BQ55" s="148"/>
      <c r="BR55" s="201"/>
      <c r="BS55" s="147"/>
      <c r="BT55" s="148"/>
      <c r="BU55" s="201"/>
      <c r="BV55" s="147"/>
      <c r="BW55" s="148"/>
      <c r="BX55" s="201"/>
      <c r="BY55" s="147"/>
      <c r="BZ55" s="148"/>
      <c r="CA55" s="201"/>
      <c r="CB55" s="147"/>
      <c r="CC55" s="148"/>
      <c r="CD55" s="201"/>
      <c r="CE55" s="147"/>
      <c r="CF55" s="148"/>
      <c r="CG55" s="201"/>
      <c r="CH55" s="147"/>
      <c r="CI55" s="148"/>
      <c r="CJ55" s="201"/>
      <c r="CK55" s="147"/>
      <c r="CL55" s="148"/>
      <c r="CM55" s="201"/>
      <c r="CN55" s="147"/>
      <c r="CO55" s="148"/>
      <c r="CP55" s="201"/>
      <c r="CQ55" s="147"/>
      <c r="CR55" s="148"/>
      <c r="CS55" s="201"/>
      <c r="CT55" s="147"/>
      <c r="CU55" s="148"/>
      <c r="CV55" s="201"/>
      <c r="CW55" s="147"/>
      <c r="CX55" s="148"/>
      <c r="CY55" s="201"/>
      <c r="CZ55" s="147"/>
      <c r="DA55" s="148"/>
      <c r="DB55" s="201"/>
      <c r="DC55" s="147"/>
      <c r="DD55" s="148"/>
      <c r="DE55" s="201"/>
      <c r="DF55" s="147"/>
      <c r="DG55" s="148"/>
      <c r="DH55" s="201"/>
      <c r="DI55" s="147"/>
      <c r="DJ55" s="148"/>
      <c r="DK55" s="201"/>
      <c r="DL55" s="147"/>
      <c r="DM55" s="148"/>
      <c r="DN55" s="201"/>
      <c r="DO55" s="147"/>
      <c r="DP55" s="148"/>
      <c r="DQ55" s="201"/>
      <c r="DR55" s="147"/>
      <c r="DS55" s="148"/>
      <c r="DT55" s="201"/>
      <c r="DU55" s="147"/>
      <c r="DV55" s="148"/>
      <c r="DW55" s="201"/>
      <c r="DX55" s="147"/>
      <c r="DY55" s="148"/>
      <c r="DZ55" s="201"/>
      <c r="EA55" s="147"/>
      <c r="EB55" s="148"/>
      <c r="EC55" s="201"/>
      <c r="ED55" s="228"/>
      <c r="EE55" s="228"/>
      <c r="EF55" s="228"/>
      <c r="EG55" s="147"/>
      <c r="EH55" s="148"/>
      <c r="EI55" s="201"/>
      <c r="EJ55" s="147"/>
      <c r="EK55" s="148"/>
      <c r="EL55" s="201"/>
      <c r="EM55" s="147"/>
      <c r="EN55" s="148"/>
      <c r="EO55" s="201"/>
      <c r="EP55" s="147"/>
      <c r="EQ55" s="148"/>
      <c r="ER55" s="201"/>
      <c r="ES55" s="147"/>
      <c r="ET55" s="148"/>
      <c r="EU55" s="201"/>
      <c r="EV55" s="147"/>
      <c r="EW55" s="148"/>
      <c r="EX55" s="201"/>
      <c r="EY55" s="147"/>
      <c r="EZ55" s="148"/>
      <c r="FA55" s="201"/>
      <c r="FB55" s="147"/>
      <c r="FC55" s="148"/>
      <c r="FD55" s="201"/>
      <c r="FE55" s="147"/>
      <c r="FF55" s="148"/>
      <c r="FG55" s="201"/>
      <c r="FH55" s="147"/>
      <c r="FI55" s="148"/>
      <c r="FJ55" s="201"/>
      <c r="FK55" s="147"/>
      <c r="FL55" s="148"/>
      <c r="FM55" s="201"/>
      <c r="FN55" s="147"/>
      <c r="FO55" s="148"/>
      <c r="FP55" s="201"/>
      <c r="FQ55" s="147"/>
      <c r="FR55" s="148"/>
      <c r="FS55" s="201"/>
      <c r="FT55" s="147"/>
      <c r="FU55" s="148"/>
      <c r="FV55" s="201"/>
      <c r="FW55" s="147"/>
      <c r="FX55" s="148"/>
      <c r="FY55" s="201"/>
      <c r="FZ55" s="147"/>
      <c r="GA55" s="148"/>
      <c r="GB55" s="201"/>
      <c r="GC55" s="147"/>
      <c r="GD55" s="148"/>
      <c r="GE55" s="201"/>
      <c r="GF55" s="147"/>
      <c r="GG55" s="148"/>
      <c r="GH55" s="201"/>
      <c r="GI55" s="147"/>
      <c r="GJ55" s="148"/>
      <c r="GK55" s="201"/>
      <c r="GL55" s="147"/>
      <c r="GM55" s="148"/>
      <c r="GN55" s="201"/>
      <c r="GO55" s="147"/>
      <c r="GP55" s="148"/>
      <c r="GQ55" s="201"/>
      <c r="GR55" s="147"/>
      <c r="GS55" s="148"/>
      <c r="GT55" s="201"/>
      <c r="GU55" s="147"/>
      <c r="GV55" s="148"/>
      <c r="GW55" s="201"/>
      <c r="GX55" s="147"/>
      <c r="GY55" s="148"/>
      <c r="GZ55" s="201"/>
      <c r="HA55" s="147"/>
      <c r="HB55" s="148"/>
      <c r="HC55" s="201"/>
      <c r="HD55" s="147"/>
      <c r="HE55" s="148"/>
      <c r="HF55" s="201"/>
      <c r="HG55" s="147"/>
      <c r="HH55" s="148"/>
      <c r="HI55" s="201"/>
      <c r="HJ55" s="147"/>
      <c r="HK55" s="148"/>
      <c r="HL55" s="201"/>
      <c r="HM55" s="147"/>
      <c r="HN55" s="148"/>
      <c r="HO55" s="201"/>
      <c r="HP55" s="147"/>
      <c r="HQ55" s="148"/>
      <c r="HR55" s="201"/>
      <c r="HS55" s="147"/>
      <c r="HT55" s="148"/>
      <c r="HU55" s="201"/>
      <c r="HV55" s="147"/>
      <c r="HW55" s="148"/>
      <c r="HX55" s="201"/>
      <c r="HY55" s="147"/>
      <c r="HZ55" s="148"/>
      <c r="IA55" s="201"/>
      <c r="IB55" s="147"/>
      <c r="IC55" s="148"/>
      <c r="ID55" s="201"/>
      <c r="IE55" s="147"/>
      <c r="IF55" s="148"/>
      <c r="IG55" s="201"/>
      <c r="IH55" s="147"/>
      <c r="II55" s="148"/>
      <c r="IJ55" s="201"/>
      <c r="IK55" s="147"/>
      <c r="IL55" s="148"/>
      <c r="IM55" s="201"/>
      <c r="IN55" s="147"/>
      <c r="IO55" s="148"/>
      <c r="IP55" s="201"/>
      <c r="IQ55" s="147"/>
      <c r="IR55" s="148"/>
      <c r="IS55" s="201"/>
      <c r="IT55" s="141"/>
      <c r="IU55" s="141"/>
    </row>
    <row r="56" spans="1:255" s="1" customFormat="1" ht="10.5" customHeight="1">
      <c r="A56" s="215"/>
      <c r="B56" s="147"/>
      <c r="C56" s="148"/>
      <c r="D56" s="149"/>
      <c r="E56" s="150"/>
      <c r="F56" s="148"/>
      <c r="G56" s="149"/>
      <c r="H56" s="150"/>
      <c r="I56" s="148"/>
      <c r="J56" s="149"/>
      <c r="K56" s="150"/>
      <c r="L56" s="148"/>
      <c r="M56" s="149"/>
      <c r="N56" s="150"/>
      <c r="O56" s="148"/>
      <c r="P56" s="149"/>
      <c r="Q56" s="150"/>
      <c r="R56" s="148"/>
      <c r="S56" s="149"/>
      <c r="T56" s="150"/>
      <c r="U56" s="148"/>
      <c r="V56" s="149"/>
      <c r="W56" s="150"/>
      <c r="X56" s="148"/>
      <c r="Y56" s="149"/>
      <c r="Z56" s="150"/>
      <c r="AA56" s="148"/>
      <c r="AB56" s="149"/>
      <c r="AC56" s="150"/>
      <c r="AD56" s="148"/>
      <c r="AE56" s="149"/>
      <c r="AF56" s="150"/>
      <c r="AG56" s="148"/>
      <c r="AH56" s="149"/>
      <c r="AI56" s="150"/>
      <c r="AJ56" s="148"/>
      <c r="AK56" s="149"/>
      <c r="AL56" s="150"/>
      <c r="AM56" s="148"/>
      <c r="AN56" s="149"/>
      <c r="AO56" s="150"/>
      <c r="AP56" s="148"/>
      <c r="AQ56" s="149"/>
      <c r="AR56" s="150"/>
      <c r="AS56" s="148"/>
      <c r="AT56" s="149"/>
      <c r="AU56" s="150"/>
      <c r="AV56" s="148"/>
      <c r="AW56" s="149"/>
      <c r="AX56" s="150"/>
      <c r="AY56" s="148"/>
      <c r="AZ56" s="149"/>
      <c r="BA56" s="150"/>
      <c r="BB56" s="148"/>
      <c r="BC56" s="149"/>
      <c r="BD56" s="150"/>
      <c r="BE56" s="148"/>
      <c r="BF56" s="149"/>
      <c r="BG56" s="150"/>
      <c r="BH56" s="148"/>
      <c r="BI56" s="149"/>
      <c r="BJ56" s="150"/>
      <c r="BK56" s="148"/>
      <c r="BL56" s="149"/>
      <c r="BM56" s="150"/>
      <c r="BN56" s="148"/>
      <c r="BO56" s="149"/>
      <c r="BP56" s="207"/>
      <c r="BQ56" s="148"/>
      <c r="BR56" s="201"/>
      <c r="BS56" s="147"/>
      <c r="BT56" s="148"/>
      <c r="BU56" s="201"/>
      <c r="BV56" s="147"/>
      <c r="BW56" s="148"/>
      <c r="BX56" s="201"/>
      <c r="BY56" s="147"/>
      <c r="BZ56" s="148"/>
      <c r="CA56" s="201"/>
      <c r="CB56" s="147"/>
      <c r="CC56" s="148"/>
      <c r="CD56" s="201"/>
      <c r="CE56" s="147"/>
      <c r="CF56" s="148"/>
      <c r="CG56" s="201"/>
      <c r="CH56" s="147"/>
      <c r="CI56" s="148"/>
      <c r="CJ56" s="201"/>
      <c r="CK56" s="147"/>
      <c r="CL56" s="148"/>
      <c r="CM56" s="201"/>
      <c r="CN56" s="147"/>
      <c r="CO56" s="148"/>
      <c r="CP56" s="201"/>
      <c r="CQ56" s="147"/>
      <c r="CR56" s="148"/>
      <c r="CS56" s="201"/>
      <c r="CT56" s="147"/>
      <c r="CU56" s="148"/>
      <c r="CV56" s="201"/>
      <c r="CW56" s="147"/>
      <c r="CX56" s="148"/>
      <c r="CY56" s="201"/>
      <c r="CZ56" s="147"/>
      <c r="DA56" s="148"/>
      <c r="DB56" s="201"/>
      <c r="DC56" s="147"/>
      <c r="DD56" s="148"/>
      <c r="DE56" s="201"/>
      <c r="DF56" s="147"/>
      <c r="DG56" s="148"/>
      <c r="DH56" s="201"/>
      <c r="DI56" s="147"/>
      <c r="DJ56" s="148"/>
      <c r="DK56" s="201"/>
      <c r="DL56" s="147"/>
      <c r="DM56" s="148"/>
      <c r="DN56" s="201"/>
      <c r="DO56" s="147"/>
      <c r="DP56" s="148"/>
      <c r="DQ56" s="201"/>
      <c r="DR56" s="147"/>
      <c r="DS56" s="148"/>
      <c r="DT56" s="201"/>
      <c r="DU56" s="147"/>
      <c r="DV56" s="148"/>
      <c r="DW56" s="201"/>
      <c r="DX56" s="147"/>
      <c r="DY56" s="148"/>
      <c r="DZ56" s="201"/>
      <c r="EA56" s="147"/>
      <c r="EB56" s="148"/>
      <c r="EC56" s="201"/>
      <c r="ED56" s="228"/>
      <c r="EE56" s="228"/>
      <c r="EF56" s="228"/>
      <c r="EG56" s="147"/>
      <c r="EH56" s="148"/>
      <c r="EI56" s="201"/>
      <c r="EJ56" s="147"/>
      <c r="EK56" s="148"/>
      <c r="EL56" s="201"/>
      <c r="EM56" s="147"/>
      <c r="EN56" s="148"/>
      <c r="EO56" s="201"/>
      <c r="EP56" s="147"/>
      <c r="EQ56" s="148"/>
      <c r="ER56" s="201"/>
      <c r="ES56" s="147"/>
      <c r="ET56" s="148"/>
      <c r="EU56" s="201"/>
      <c r="EV56" s="147"/>
      <c r="EW56" s="148"/>
      <c r="EX56" s="201"/>
      <c r="EY56" s="147"/>
      <c r="EZ56" s="148"/>
      <c r="FA56" s="201"/>
      <c r="FB56" s="147"/>
      <c r="FC56" s="148"/>
      <c r="FD56" s="201"/>
      <c r="FE56" s="147"/>
      <c r="FF56" s="148"/>
      <c r="FG56" s="201"/>
      <c r="FH56" s="147"/>
      <c r="FI56" s="148"/>
      <c r="FJ56" s="201"/>
      <c r="FK56" s="147"/>
      <c r="FL56" s="148"/>
      <c r="FM56" s="201"/>
      <c r="FN56" s="147"/>
      <c r="FO56" s="148"/>
      <c r="FP56" s="201"/>
      <c r="FQ56" s="147"/>
      <c r="FR56" s="148"/>
      <c r="FS56" s="201"/>
      <c r="FT56" s="147"/>
      <c r="FU56" s="148"/>
      <c r="FV56" s="201"/>
      <c r="FW56" s="147"/>
      <c r="FX56" s="148"/>
      <c r="FY56" s="201"/>
      <c r="FZ56" s="147"/>
      <c r="GA56" s="148"/>
      <c r="GB56" s="201"/>
      <c r="GC56" s="147"/>
      <c r="GD56" s="148"/>
      <c r="GE56" s="201"/>
      <c r="GF56" s="147"/>
      <c r="GG56" s="148"/>
      <c r="GH56" s="201"/>
      <c r="GI56" s="147"/>
      <c r="GJ56" s="148"/>
      <c r="GK56" s="201"/>
      <c r="GL56" s="147"/>
      <c r="GM56" s="148"/>
      <c r="GN56" s="201"/>
      <c r="GO56" s="147"/>
      <c r="GP56" s="148"/>
      <c r="GQ56" s="201"/>
      <c r="GR56" s="147"/>
      <c r="GS56" s="148"/>
      <c r="GT56" s="201"/>
      <c r="GU56" s="147"/>
      <c r="GV56" s="148"/>
      <c r="GW56" s="201"/>
      <c r="GX56" s="147"/>
      <c r="GY56" s="148"/>
      <c r="GZ56" s="201"/>
      <c r="HA56" s="147"/>
      <c r="HB56" s="148"/>
      <c r="HC56" s="201"/>
      <c r="HD56" s="147"/>
      <c r="HE56" s="148"/>
      <c r="HF56" s="201"/>
      <c r="HG56" s="147"/>
      <c r="HH56" s="148"/>
      <c r="HI56" s="201"/>
      <c r="HJ56" s="147"/>
      <c r="HK56" s="148"/>
      <c r="HL56" s="201"/>
      <c r="HM56" s="147"/>
      <c r="HN56" s="148"/>
      <c r="HO56" s="201"/>
      <c r="HP56" s="147"/>
      <c r="HQ56" s="148"/>
      <c r="HR56" s="201"/>
      <c r="HS56" s="147"/>
      <c r="HT56" s="148"/>
      <c r="HU56" s="201"/>
      <c r="HV56" s="147"/>
      <c r="HW56" s="148"/>
      <c r="HX56" s="201"/>
      <c r="HY56" s="147"/>
      <c r="HZ56" s="148"/>
      <c r="IA56" s="201"/>
      <c r="IB56" s="147"/>
      <c r="IC56" s="148"/>
      <c r="ID56" s="201"/>
      <c r="IE56" s="147"/>
      <c r="IF56" s="148"/>
      <c r="IG56" s="201"/>
      <c r="IH56" s="147"/>
      <c r="II56" s="148"/>
      <c r="IJ56" s="201"/>
      <c r="IK56" s="147"/>
      <c r="IL56" s="148"/>
      <c r="IM56" s="201"/>
      <c r="IN56" s="147"/>
      <c r="IO56" s="148"/>
      <c r="IP56" s="201"/>
      <c r="IQ56" s="147"/>
      <c r="IR56" s="148"/>
      <c r="IS56" s="201"/>
      <c r="IT56" s="141"/>
      <c r="IU56" s="141"/>
    </row>
    <row r="57" spans="1:255" s="1" customFormat="1" ht="10.5" customHeight="1">
      <c r="A57" s="215"/>
      <c r="B57" s="147"/>
      <c r="C57" s="148"/>
      <c r="D57" s="149"/>
      <c r="E57" s="150"/>
      <c r="F57" s="148"/>
      <c r="G57" s="149"/>
      <c r="H57" s="150"/>
      <c r="I57" s="148"/>
      <c r="J57" s="149"/>
      <c r="K57" s="150"/>
      <c r="L57" s="148"/>
      <c r="M57" s="149"/>
      <c r="N57" s="150"/>
      <c r="O57" s="148"/>
      <c r="P57" s="149"/>
      <c r="Q57" s="150"/>
      <c r="R57" s="148"/>
      <c r="S57" s="149"/>
      <c r="T57" s="150"/>
      <c r="U57" s="148"/>
      <c r="V57" s="149"/>
      <c r="W57" s="150"/>
      <c r="X57" s="148"/>
      <c r="Y57" s="149"/>
      <c r="Z57" s="150"/>
      <c r="AA57" s="148"/>
      <c r="AB57" s="149"/>
      <c r="AC57" s="150"/>
      <c r="AD57" s="148"/>
      <c r="AE57" s="149"/>
      <c r="AF57" s="150"/>
      <c r="AG57" s="148"/>
      <c r="AH57" s="149"/>
      <c r="AI57" s="150"/>
      <c r="AJ57" s="148"/>
      <c r="AK57" s="149"/>
      <c r="AL57" s="150"/>
      <c r="AM57" s="148"/>
      <c r="AN57" s="149"/>
      <c r="AO57" s="150"/>
      <c r="AP57" s="148"/>
      <c r="AQ57" s="149"/>
      <c r="AR57" s="150"/>
      <c r="AS57" s="148"/>
      <c r="AT57" s="149"/>
      <c r="AU57" s="150"/>
      <c r="AV57" s="148"/>
      <c r="AW57" s="149"/>
      <c r="AX57" s="150"/>
      <c r="AY57" s="148"/>
      <c r="AZ57" s="149"/>
      <c r="BA57" s="150"/>
      <c r="BB57" s="148"/>
      <c r="BC57" s="149"/>
      <c r="BD57" s="150"/>
      <c r="BE57" s="148"/>
      <c r="BF57" s="149"/>
      <c r="BG57" s="150"/>
      <c r="BH57" s="148"/>
      <c r="BI57" s="149"/>
      <c r="BJ57" s="150"/>
      <c r="BK57" s="148"/>
      <c r="BL57" s="149"/>
      <c r="BM57" s="150"/>
      <c r="BN57" s="148"/>
      <c r="BO57" s="149"/>
      <c r="BP57" s="207"/>
      <c r="BQ57" s="148"/>
      <c r="BR57" s="201"/>
      <c r="BS57" s="147"/>
      <c r="BT57" s="148"/>
      <c r="BU57" s="201"/>
      <c r="BV57" s="147"/>
      <c r="BW57" s="148"/>
      <c r="BX57" s="201"/>
      <c r="BY57" s="147"/>
      <c r="BZ57" s="148"/>
      <c r="CA57" s="201"/>
      <c r="CB57" s="147"/>
      <c r="CC57" s="148"/>
      <c r="CD57" s="201"/>
      <c r="CE57" s="147"/>
      <c r="CF57" s="148"/>
      <c r="CG57" s="201"/>
      <c r="CH57" s="147"/>
      <c r="CI57" s="148"/>
      <c r="CJ57" s="201"/>
      <c r="CK57" s="147"/>
      <c r="CL57" s="148"/>
      <c r="CM57" s="201"/>
      <c r="CN57" s="147"/>
      <c r="CO57" s="148"/>
      <c r="CP57" s="201"/>
      <c r="CQ57" s="147"/>
      <c r="CR57" s="148"/>
      <c r="CS57" s="201"/>
      <c r="CT57" s="147"/>
      <c r="CU57" s="148"/>
      <c r="CV57" s="201"/>
      <c r="CW57" s="147"/>
      <c r="CX57" s="148"/>
      <c r="CY57" s="201"/>
      <c r="CZ57" s="147"/>
      <c r="DA57" s="148"/>
      <c r="DB57" s="201"/>
      <c r="DC57" s="147"/>
      <c r="DD57" s="148"/>
      <c r="DE57" s="201"/>
      <c r="DF57" s="147"/>
      <c r="DG57" s="148"/>
      <c r="DH57" s="201"/>
      <c r="DI57" s="147"/>
      <c r="DJ57" s="148"/>
      <c r="DK57" s="201"/>
      <c r="DL57" s="147"/>
      <c r="DM57" s="148"/>
      <c r="DN57" s="201"/>
      <c r="DO57" s="147"/>
      <c r="DP57" s="148"/>
      <c r="DQ57" s="201"/>
      <c r="DR57" s="147"/>
      <c r="DS57" s="148"/>
      <c r="DT57" s="201"/>
      <c r="DU57" s="147"/>
      <c r="DV57" s="148"/>
      <c r="DW57" s="201"/>
      <c r="DX57" s="147"/>
      <c r="DY57" s="148"/>
      <c r="DZ57" s="201"/>
      <c r="EA57" s="147"/>
      <c r="EB57" s="148"/>
      <c r="EC57" s="201"/>
      <c r="ED57" s="228"/>
      <c r="EE57" s="228"/>
      <c r="EF57" s="228"/>
      <c r="EG57" s="147"/>
      <c r="EH57" s="148"/>
      <c r="EI57" s="201"/>
      <c r="EJ57" s="147"/>
      <c r="EK57" s="148"/>
      <c r="EL57" s="201"/>
      <c r="EM57" s="147"/>
      <c r="EN57" s="148"/>
      <c r="EO57" s="201"/>
      <c r="EP57" s="147"/>
      <c r="EQ57" s="148"/>
      <c r="ER57" s="201"/>
      <c r="ES57" s="147"/>
      <c r="ET57" s="148"/>
      <c r="EU57" s="201"/>
      <c r="EV57" s="147"/>
      <c r="EW57" s="148"/>
      <c r="EX57" s="201"/>
      <c r="EY57" s="147"/>
      <c r="EZ57" s="148"/>
      <c r="FA57" s="201"/>
      <c r="FB57" s="147"/>
      <c r="FC57" s="148"/>
      <c r="FD57" s="201"/>
      <c r="FE57" s="147"/>
      <c r="FF57" s="148"/>
      <c r="FG57" s="201"/>
      <c r="FH57" s="147"/>
      <c r="FI57" s="148"/>
      <c r="FJ57" s="201"/>
      <c r="FK57" s="147"/>
      <c r="FL57" s="148"/>
      <c r="FM57" s="201"/>
      <c r="FN57" s="147"/>
      <c r="FO57" s="148"/>
      <c r="FP57" s="201"/>
      <c r="FQ57" s="147"/>
      <c r="FR57" s="148"/>
      <c r="FS57" s="201"/>
      <c r="FT57" s="147"/>
      <c r="FU57" s="148"/>
      <c r="FV57" s="201"/>
      <c r="FW57" s="147"/>
      <c r="FX57" s="148"/>
      <c r="FY57" s="201"/>
      <c r="FZ57" s="147"/>
      <c r="GA57" s="148"/>
      <c r="GB57" s="201"/>
      <c r="GC57" s="147"/>
      <c r="GD57" s="148"/>
      <c r="GE57" s="201"/>
      <c r="GF57" s="147"/>
      <c r="GG57" s="148"/>
      <c r="GH57" s="201"/>
      <c r="GI57" s="147"/>
      <c r="GJ57" s="148"/>
      <c r="GK57" s="201"/>
      <c r="GL57" s="147"/>
      <c r="GM57" s="148"/>
      <c r="GN57" s="201"/>
      <c r="GO57" s="147"/>
      <c r="GP57" s="148"/>
      <c r="GQ57" s="201"/>
      <c r="GR57" s="147"/>
      <c r="GS57" s="148"/>
      <c r="GT57" s="201"/>
      <c r="GU57" s="147"/>
      <c r="GV57" s="148"/>
      <c r="GW57" s="201"/>
      <c r="GX57" s="147"/>
      <c r="GY57" s="148"/>
      <c r="GZ57" s="201"/>
      <c r="HA57" s="147"/>
      <c r="HB57" s="148"/>
      <c r="HC57" s="201"/>
      <c r="HD57" s="147"/>
      <c r="HE57" s="148"/>
      <c r="HF57" s="201"/>
      <c r="HG57" s="147"/>
      <c r="HH57" s="148"/>
      <c r="HI57" s="201"/>
      <c r="HJ57" s="147"/>
      <c r="HK57" s="148"/>
      <c r="HL57" s="201"/>
      <c r="HM57" s="147"/>
      <c r="HN57" s="148"/>
      <c r="HO57" s="201"/>
      <c r="HP57" s="147"/>
      <c r="HQ57" s="148"/>
      <c r="HR57" s="201"/>
      <c r="HS57" s="147"/>
      <c r="HT57" s="148"/>
      <c r="HU57" s="201"/>
      <c r="HV57" s="147"/>
      <c r="HW57" s="148"/>
      <c r="HX57" s="201"/>
      <c r="HY57" s="147"/>
      <c r="HZ57" s="148"/>
      <c r="IA57" s="201"/>
      <c r="IB57" s="147"/>
      <c r="IC57" s="148"/>
      <c r="ID57" s="201"/>
      <c r="IE57" s="147"/>
      <c r="IF57" s="148"/>
      <c r="IG57" s="201"/>
      <c r="IH57" s="147"/>
      <c r="II57" s="148"/>
      <c r="IJ57" s="201"/>
      <c r="IK57" s="147"/>
      <c r="IL57" s="148"/>
      <c r="IM57" s="201"/>
      <c r="IN57" s="147"/>
      <c r="IO57" s="148"/>
      <c r="IP57" s="201"/>
      <c r="IQ57" s="147"/>
      <c r="IR57" s="148"/>
      <c r="IS57" s="201"/>
      <c r="IT57" s="141"/>
      <c r="IU57" s="141"/>
    </row>
    <row r="58" spans="1:255" s="1" customFormat="1" ht="10.5" customHeight="1">
      <c r="A58" s="215"/>
      <c r="B58" s="147"/>
      <c r="C58" s="148"/>
      <c r="D58" s="149"/>
      <c r="E58" s="150"/>
      <c r="F58" s="148"/>
      <c r="G58" s="149"/>
      <c r="H58" s="150"/>
      <c r="I58" s="148"/>
      <c r="J58" s="149"/>
      <c r="K58" s="150"/>
      <c r="L58" s="148"/>
      <c r="M58" s="149"/>
      <c r="N58" s="150"/>
      <c r="O58" s="148"/>
      <c r="P58" s="149"/>
      <c r="Q58" s="150"/>
      <c r="R58" s="148"/>
      <c r="S58" s="149"/>
      <c r="T58" s="150"/>
      <c r="U58" s="148"/>
      <c r="V58" s="149"/>
      <c r="W58" s="150"/>
      <c r="X58" s="148"/>
      <c r="Y58" s="149"/>
      <c r="Z58" s="150"/>
      <c r="AA58" s="148"/>
      <c r="AB58" s="149"/>
      <c r="AC58" s="150"/>
      <c r="AD58" s="148"/>
      <c r="AE58" s="149"/>
      <c r="AF58" s="150"/>
      <c r="AG58" s="148"/>
      <c r="AH58" s="149"/>
      <c r="AI58" s="150"/>
      <c r="AJ58" s="148"/>
      <c r="AK58" s="149"/>
      <c r="AL58" s="150"/>
      <c r="AM58" s="148"/>
      <c r="AN58" s="149"/>
      <c r="AO58" s="150"/>
      <c r="AP58" s="148"/>
      <c r="AQ58" s="149"/>
      <c r="AR58" s="150"/>
      <c r="AS58" s="148"/>
      <c r="AT58" s="149"/>
      <c r="AU58" s="150"/>
      <c r="AV58" s="148"/>
      <c r="AW58" s="149"/>
      <c r="AX58" s="150"/>
      <c r="AY58" s="148"/>
      <c r="AZ58" s="149"/>
      <c r="BA58" s="150"/>
      <c r="BB58" s="148"/>
      <c r="BC58" s="149"/>
      <c r="BD58" s="150"/>
      <c r="BE58" s="148"/>
      <c r="BF58" s="149"/>
      <c r="BG58" s="150"/>
      <c r="BH58" s="148"/>
      <c r="BI58" s="149"/>
      <c r="BJ58" s="150"/>
      <c r="BK58" s="148"/>
      <c r="BL58" s="149"/>
      <c r="BM58" s="150"/>
      <c r="BN58" s="148"/>
      <c r="BO58" s="149"/>
      <c r="BP58" s="207"/>
      <c r="BQ58" s="148"/>
      <c r="BR58" s="201"/>
      <c r="BS58" s="147"/>
      <c r="BT58" s="148"/>
      <c r="BU58" s="201"/>
      <c r="BV58" s="147"/>
      <c r="BW58" s="148"/>
      <c r="BX58" s="201"/>
      <c r="BY58" s="147"/>
      <c r="BZ58" s="148"/>
      <c r="CA58" s="201"/>
      <c r="CB58" s="147"/>
      <c r="CC58" s="148"/>
      <c r="CD58" s="201"/>
      <c r="CE58" s="147"/>
      <c r="CF58" s="148"/>
      <c r="CG58" s="201"/>
      <c r="CH58" s="147"/>
      <c r="CI58" s="148"/>
      <c r="CJ58" s="201"/>
      <c r="CK58" s="147"/>
      <c r="CL58" s="148"/>
      <c r="CM58" s="201"/>
      <c r="CN58" s="147"/>
      <c r="CO58" s="148"/>
      <c r="CP58" s="201"/>
      <c r="CQ58" s="147"/>
      <c r="CR58" s="148"/>
      <c r="CS58" s="201"/>
      <c r="CT58" s="147"/>
      <c r="CU58" s="148"/>
      <c r="CV58" s="201"/>
      <c r="CW58" s="147"/>
      <c r="CX58" s="148"/>
      <c r="CY58" s="201"/>
      <c r="CZ58" s="147"/>
      <c r="DA58" s="148"/>
      <c r="DB58" s="201"/>
      <c r="DC58" s="147"/>
      <c r="DD58" s="148"/>
      <c r="DE58" s="201"/>
      <c r="DF58" s="147"/>
      <c r="DG58" s="148"/>
      <c r="DH58" s="201"/>
      <c r="DI58" s="147"/>
      <c r="DJ58" s="148"/>
      <c r="DK58" s="201"/>
      <c r="DL58" s="147"/>
      <c r="DM58" s="148"/>
      <c r="DN58" s="201"/>
      <c r="DO58" s="147"/>
      <c r="DP58" s="148"/>
      <c r="DQ58" s="201"/>
      <c r="DR58" s="147"/>
      <c r="DS58" s="148"/>
      <c r="DT58" s="201"/>
      <c r="DU58" s="147"/>
      <c r="DV58" s="148"/>
      <c r="DW58" s="201"/>
      <c r="DX58" s="147"/>
      <c r="DY58" s="148"/>
      <c r="DZ58" s="201"/>
      <c r="EA58" s="147"/>
      <c r="EB58" s="148"/>
      <c r="EC58" s="201"/>
      <c r="ED58" s="228"/>
      <c r="EE58" s="228"/>
      <c r="EF58" s="228"/>
      <c r="EG58" s="147"/>
      <c r="EH58" s="148"/>
      <c r="EI58" s="201"/>
      <c r="EJ58" s="147"/>
      <c r="EK58" s="148"/>
      <c r="EL58" s="201"/>
      <c r="EM58" s="147"/>
      <c r="EN58" s="148"/>
      <c r="EO58" s="201"/>
      <c r="EP58" s="147"/>
      <c r="EQ58" s="148"/>
      <c r="ER58" s="201"/>
      <c r="ES58" s="147"/>
      <c r="ET58" s="148"/>
      <c r="EU58" s="201"/>
      <c r="EV58" s="147"/>
      <c r="EW58" s="148"/>
      <c r="EX58" s="201"/>
      <c r="EY58" s="147"/>
      <c r="EZ58" s="148"/>
      <c r="FA58" s="201"/>
      <c r="FB58" s="147"/>
      <c r="FC58" s="148"/>
      <c r="FD58" s="201"/>
      <c r="FE58" s="147"/>
      <c r="FF58" s="148"/>
      <c r="FG58" s="201"/>
      <c r="FH58" s="147"/>
      <c r="FI58" s="148"/>
      <c r="FJ58" s="201"/>
      <c r="FK58" s="147"/>
      <c r="FL58" s="148"/>
      <c r="FM58" s="201"/>
      <c r="FN58" s="147"/>
      <c r="FO58" s="148"/>
      <c r="FP58" s="201"/>
      <c r="FQ58" s="147"/>
      <c r="FR58" s="148"/>
      <c r="FS58" s="201"/>
      <c r="FT58" s="147"/>
      <c r="FU58" s="148"/>
      <c r="FV58" s="201"/>
      <c r="FW58" s="147"/>
      <c r="FX58" s="148"/>
      <c r="FY58" s="201"/>
      <c r="FZ58" s="147"/>
      <c r="GA58" s="148"/>
      <c r="GB58" s="201"/>
      <c r="GC58" s="147"/>
      <c r="GD58" s="148"/>
      <c r="GE58" s="201"/>
      <c r="GF58" s="147"/>
      <c r="GG58" s="148"/>
      <c r="GH58" s="201"/>
      <c r="GI58" s="147"/>
      <c r="GJ58" s="148"/>
      <c r="GK58" s="201"/>
      <c r="GL58" s="147"/>
      <c r="GM58" s="148"/>
      <c r="GN58" s="201"/>
      <c r="GO58" s="147"/>
      <c r="GP58" s="148"/>
      <c r="GQ58" s="201"/>
      <c r="GR58" s="147"/>
      <c r="GS58" s="148"/>
      <c r="GT58" s="201"/>
      <c r="GU58" s="147"/>
      <c r="GV58" s="148"/>
      <c r="GW58" s="201"/>
      <c r="GX58" s="147"/>
      <c r="GY58" s="148"/>
      <c r="GZ58" s="201"/>
      <c r="HA58" s="147"/>
      <c r="HB58" s="148"/>
      <c r="HC58" s="201"/>
      <c r="HD58" s="147"/>
      <c r="HE58" s="148"/>
      <c r="HF58" s="201"/>
      <c r="HG58" s="147"/>
      <c r="HH58" s="148"/>
      <c r="HI58" s="201"/>
      <c r="HJ58" s="147"/>
      <c r="HK58" s="148"/>
      <c r="HL58" s="201"/>
      <c r="HM58" s="147"/>
      <c r="HN58" s="148"/>
      <c r="HO58" s="201"/>
      <c r="HP58" s="147"/>
      <c r="HQ58" s="148"/>
      <c r="HR58" s="201"/>
      <c r="HS58" s="147"/>
      <c r="HT58" s="148"/>
      <c r="HU58" s="201"/>
      <c r="HV58" s="147"/>
      <c r="HW58" s="148"/>
      <c r="HX58" s="201"/>
      <c r="HY58" s="147"/>
      <c r="HZ58" s="148"/>
      <c r="IA58" s="201"/>
      <c r="IB58" s="147"/>
      <c r="IC58" s="148"/>
      <c r="ID58" s="201"/>
      <c r="IE58" s="147"/>
      <c r="IF58" s="148"/>
      <c r="IG58" s="201"/>
      <c r="IH58" s="147"/>
      <c r="II58" s="148"/>
      <c r="IJ58" s="201"/>
      <c r="IK58" s="147"/>
      <c r="IL58" s="148"/>
      <c r="IM58" s="201"/>
      <c r="IN58" s="147"/>
      <c r="IO58" s="148"/>
      <c r="IP58" s="201"/>
      <c r="IQ58" s="147"/>
      <c r="IR58" s="148"/>
      <c r="IS58" s="201"/>
      <c r="IT58" s="141"/>
      <c r="IU58" s="141"/>
    </row>
    <row r="59" spans="1:255" s="1" customFormat="1" ht="10.5" customHeight="1">
      <c r="A59" s="215"/>
      <c r="B59" s="147"/>
      <c r="C59" s="148"/>
      <c r="D59" s="149"/>
      <c r="E59" s="150"/>
      <c r="F59" s="148"/>
      <c r="G59" s="149"/>
      <c r="H59" s="150"/>
      <c r="I59" s="148"/>
      <c r="J59" s="149"/>
      <c r="K59" s="150"/>
      <c r="L59" s="148"/>
      <c r="M59" s="149"/>
      <c r="N59" s="150"/>
      <c r="O59" s="148"/>
      <c r="P59" s="149"/>
      <c r="Q59" s="150"/>
      <c r="R59" s="148"/>
      <c r="S59" s="149"/>
      <c r="T59" s="150"/>
      <c r="U59" s="148"/>
      <c r="V59" s="149"/>
      <c r="W59" s="150"/>
      <c r="X59" s="148"/>
      <c r="Y59" s="149"/>
      <c r="Z59" s="150"/>
      <c r="AA59" s="148"/>
      <c r="AB59" s="149"/>
      <c r="AC59" s="150"/>
      <c r="AD59" s="148"/>
      <c r="AE59" s="149"/>
      <c r="AF59" s="150"/>
      <c r="AG59" s="148"/>
      <c r="AH59" s="149"/>
      <c r="AI59" s="150"/>
      <c r="AJ59" s="148"/>
      <c r="AK59" s="149"/>
      <c r="AL59" s="150"/>
      <c r="AM59" s="148"/>
      <c r="AN59" s="149"/>
      <c r="AO59" s="150"/>
      <c r="AP59" s="148"/>
      <c r="AQ59" s="149"/>
      <c r="AR59" s="150"/>
      <c r="AS59" s="148"/>
      <c r="AT59" s="149"/>
      <c r="AU59" s="150"/>
      <c r="AV59" s="148"/>
      <c r="AW59" s="149"/>
      <c r="AX59" s="150"/>
      <c r="AY59" s="148"/>
      <c r="AZ59" s="149"/>
      <c r="BA59" s="150"/>
      <c r="BB59" s="148"/>
      <c r="BC59" s="149"/>
      <c r="BD59" s="150"/>
      <c r="BE59" s="148"/>
      <c r="BF59" s="149"/>
      <c r="BG59" s="150"/>
      <c r="BH59" s="148"/>
      <c r="BI59" s="149"/>
      <c r="BJ59" s="150"/>
      <c r="BK59" s="148"/>
      <c r="BL59" s="149"/>
      <c r="BM59" s="150"/>
      <c r="BN59" s="148"/>
      <c r="BO59" s="149"/>
      <c r="BP59" s="207"/>
      <c r="BQ59" s="148"/>
      <c r="BR59" s="201"/>
      <c r="BS59" s="147"/>
      <c r="BT59" s="148"/>
      <c r="BU59" s="201"/>
      <c r="BV59" s="147"/>
      <c r="BW59" s="148"/>
      <c r="BX59" s="201"/>
      <c r="BY59" s="147"/>
      <c r="BZ59" s="148"/>
      <c r="CA59" s="201"/>
      <c r="CB59" s="147"/>
      <c r="CC59" s="148"/>
      <c r="CD59" s="201"/>
      <c r="CE59" s="147"/>
      <c r="CF59" s="148"/>
      <c r="CG59" s="201"/>
      <c r="CH59" s="147"/>
      <c r="CI59" s="148"/>
      <c r="CJ59" s="201"/>
      <c r="CK59" s="147"/>
      <c r="CL59" s="148"/>
      <c r="CM59" s="201"/>
      <c r="CN59" s="147"/>
      <c r="CO59" s="148"/>
      <c r="CP59" s="201"/>
      <c r="CQ59" s="147"/>
      <c r="CR59" s="148"/>
      <c r="CS59" s="201"/>
      <c r="CT59" s="147"/>
      <c r="CU59" s="148"/>
      <c r="CV59" s="201"/>
      <c r="CW59" s="147"/>
      <c r="CX59" s="148"/>
      <c r="CY59" s="201"/>
      <c r="CZ59" s="147"/>
      <c r="DA59" s="148"/>
      <c r="DB59" s="201"/>
      <c r="DC59" s="147"/>
      <c r="DD59" s="148"/>
      <c r="DE59" s="201"/>
      <c r="DF59" s="147"/>
      <c r="DG59" s="148"/>
      <c r="DH59" s="201"/>
      <c r="DI59" s="147"/>
      <c r="DJ59" s="148"/>
      <c r="DK59" s="201"/>
      <c r="DL59" s="147"/>
      <c r="DM59" s="148"/>
      <c r="DN59" s="201"/>
      <c r="DO59" s="147"/>
      <c r="DP59" s="148"/>
      <c r="DQ59" s="201"/>
      <c r="DR59" s="147"/>
      <c r="DS59" s="148"/>
      <c r="DT59" s="201"/>
      <c r="DU59" s="147"/>
      <c r="DV59" s="148"/>
      <c r="DW59" s="201"/>
      <c r="DX59" s="147"/>
      <c r="DY59" s="148"/>
      <c r="DZ59" s="201"/>
      <c r="EA59" s="147"/>
      <c r="EB59" s="148"/>
      <c r="EC59" s="201"/>
      <c r="ED59" s="147"/>
      <c r="EE59" s="148"/>
      <c r="EF59" s="201"/>
      <c r="EG59" s="147"/>
      <c r="EH59" s="148"/>
      <c r="EI59" s="201"/>
      <c r="EJ59" s="147"/>
      <c r="EK59" s="148"/>
      <c r="EL59" s="201"/>
      <c r="EM59" s="147"/>
      <c r="EN59" s="148"/>
      <c r="EO59" s="201"/>
      <c r="EP59" s="147"/>
      <c r="EQ59" s="148"/>
      <c r="ER59" s="201"/>
      <c r="ES59" s="147"/>
      <c r="ET59" s="148"/>
      <c r="EU59" s="201"/>
      <c r="EV59" s="147"/>
      <c r="EW59" s="148"/>
      <c r="EX59" s="201"/>
      <c r="EY59" s="147"/>
      <c r="EZ59" s="148"/>
      <c r="FA59" s="201"/>
      <c r="FB59" s="147"/>
      <c r="FC59" s="148"/>
      <c r="FD59" s="201"/>
      <c r="FE59" s="147"/>
      <c r="FF59" s="148"/>
      <c r="FG59" s="201"/>
      <c r="FH59" s="147"/>
      <c r="FI59" s="148"/>
      <c r="FJ59" s="201"/>
      <c r="FK59" s="147"/>
      <c r="FL59" s="148"/>
      <c r="FM59" s="201"/>
      <c r="FN59" s="147"/>
      <c r="FO59" s="148"/>
      <c r="FP59" s="201"/>
      <c r="FQ59" s="147"/>
      <c r="FR59" s="148"/>
      <c r="FS59" s="201"/>
      <c r="FT59" s="147"/>
      <c r="FU59" s="148"/>
      <c r="FV59" s="201"/>
      <c r="FW59" s="147"/>
      <c r="FX59" s="148"/>
      <c r="FY59" s="201"/>
      <c r="FZ59" s="147"/>
      <c r="GA59" s="148"/>
      <c r="GB59" s="201"/>
      <c r="GC59" s="147"/>
      <c r="GD59" s="148"/>
      <c r="GE59" s="201"/>
      <c r="GF59" s="147"/>
      <c r="GG59" s="148"/>
      <c r="GH59" s="201"/>
      <c r="GI59" s="147"/>
      <c r="GJ59" s="148"/>
      <c r="GK59" s="201"/>
      <c r="GL59" s="147"/>
      <c r="GM59" s="148"/>
      <c r="GN59" s="201"/>
      <c r="GO59" s="147"/>
      <c r="GP59" s="148"/>
      <c r="GQ59" s="201"/>
      <c r="GR59" s="147"/>
      <c r="GS59" s="148"/>
      <c r="GT59" s="201"/>
      <c r="GU59" s="147"/>
      <c r="GV59" s="148"/>
      <c r="GW59" s="201"/>
      <c r="GX59" s="147"/>
      <c r="GY59" s="148"/>
      <c r="GZ59" s="201"/>
      <c r="HA59" s="147"/>
      <c r="HB59" s="148"/>
      <c r="HC59" s="201"/>
      <c r="HD59" s="147"/>
      <c r="HE59" s="148"/>
      <c r="HF59" s="201"/>
      <c r="HG59" s="147"/>
      <c r="HH59" s="148"/>
      <c r="HI59" s="201"/>
      <c r="HJ59" s="147"/>
      <c r="HK59" s="148"/>
      <c r="HL59" s="201"/>
      <c r="HM59" s="147"/>
      <c r="HN59" s="148"/>
      <c r="HO59" s="201"/>
      <c r="HP59" s="147"/>
      <c r="HQ59" s="148"/>
      <c r="HR59" s="201"/>
      <c r="HS59" s="147"/>
      <c r="HT59" s="148"/>
      <c r="HU59" s="201"/>
      <c r="HV59" s="147"/>
      <c r="HW59" s="148"/>
      <c r="HX59" s="201"/>
      <c r="HY59" s="147"/>
      <c r="HZ59" s="148"/>
      <c r="IA59" s="201"/>
      <c r="IB59" s="147"/>
      <c r="IC59" s="148"/>
      <c r="ID59" s="201"/>
      <c r="IE59" s="147"/>
      <c r="IF59" s="148"/>
      <c r="IG59" s="201"/>
      <c r="IH59" s="147"/>
      <c r="II59" s="148"/>
      <c r="IJ59" s="201"/>
      <c r="IK59" s="147"/>
      <c r="IL59" s="148"/>
      <c r="IM59" s="201"/>
      <c r="IN59" s="147"/>
      <c r="IO59" s="148"/>
      <c r="IP59" s="201"/>
      <c r="IQ59" s="147"/>
      <c r="IR59" s="148"/>
      <c r="IS59" s="201"/>
      <c r="IT59" s="141"/>
      <c r="IU59" s="141"/>
    </row>
    <row r="60" spans="1:255" s="1" customFormat="1" ht="10.5" customHeight="1">
      <c r="A60" s="215"/>
      <c r="B60" s="147"/>
      <c r="C60" s="148"/>
      <c r="D60" s="149"/>
      <c r="E60" s="150"/>
      <c r="F60" s="148"/>
      <c r="G60" s="149"/>
      <c r="H60" s="150"/>
      <c r="I60" s="148"/>
      <c r="J60" s="149"/>
      <c r="K60" s="150"/>
      <c r="L60" s="148"/>
      <c r="M60" s="149"/>
      <c r="N60" s="150"/>
      <c r="O60" s="148"/>
      <c r="P60" s="149"/>
      <c r="Q60" s="150"/>
      <c r="R60" s="148"/>
      <c r="S60" s="149"/>
      <c r="T60" s="150"/>
      <c r="U60" s="148"/>
      <c r="V60" s="149"/>
      <c r="W60" s="150"/>
      <c r="X60" s="148"/>
      <c r="Y60" s="149"/>
      <c r="Z60" s="150"/>
      <c r="AA60" s="148"/>
      <c r="AB60" s="149"/>
      <c r="AC60" s="150"/>
      <c r="AD60" s="148"/>
      <c r="AE60" s="149"/>
      <c r="AF60" s="150"/>
      <c r="AG60" s="148"/>
      <c r="AH60" s="149"/>
      <c r="AI60" s="150"/>
      <c r="AJ60" s="148"/>
      <c r="AK60" s="149"/>
      <c r="AL60" s="150"/>
      <c r="AM60" s="148"/>
      <c r="AN60" s="149"/>
      <c r="AO60" s="150"/>
      <c r="AP60" s="148"/>
      <c r="AQ60" s="149"/>
      <c r="AR60" s="150"/>
      <c r="AS60" s="148"/>
      <c r="AT60" s="149"/>
      <c r="AU60" s="150"/>
      <c r="AV60" s="148"/>
      <c r="AW60" s="149"/>
      <c r="AX60" s="150"/>
      <c r="AY60" s="148"/>
      <c r="AZ60" s="149"/>
      <c r="BA60" s="150"/>
      <c r="BB60" s="148"/>
      <c r="BC60" s="149"/>
      <c r="BD60" s="150"/>
      <c r="BE60" s="148"/>
      <c r="BF60" s="149"/>
      <c r="BG60" s="150"/>
      <c r="BH60" s="148"/>
      <c r="BI60" s="149"/>
      <c r="BJ60" s="150"/>
      <c r="BK60" s="148"/>
      <c r="BL60" s="149"/>
      <c r="BM60" s="150"/>
      <c r="BN60" s="148"/>
      <c r="BO60" s="149"/>
      <c r="BP60" s="207"/>
      <c r="BQ60" s="148"/>
      <c r="BR60" s="201"/>
      <c r="BS60" s="147"/>
      <c r="BT60" s="148"/>
      <c r="BU60" s="201"/>
      <c r="BV60" s="147"/>
      <c r="BW60" s="148"/>
      <c r="BX60" s="201"/>
      <c r="BY60" s="147"/>
      <c r="BZ60" s="148"/>
      <c r="CA60" s="201"/>
      <c r="CB60" s="147"/>
      <c r="CC60" s="148"/>
      <c r="CD60" s="201"/>
      <c r="CE60" s="147"/>
      <c r="CF60" s="148"/>
      <c r="CG60" s="201"/>
      <c r="CH60" s="147"/>
      <c r="CI60" s="148"/>
      <c r="CJ60" s="201"/>
      <c r="CK60" s="147"/>
      <c r="CL60" s="148"/>
      <c r="CM60" s="201"/>
      <c r="CN60" s="147"/>
      <c r="CO60" s="148"/>
      <c r="CP60" s="201"/>
      <c r="CQ60" s="147"/>
      <c r="CR60" s="148"/>
      <c r="CS60" s="201"/>
      <c r="CT60" s="147"/>
      <c r="CU60" s="148"/>
      <c r="CV60" s="201"/>
      <c r="CW60" s="147"/>
      <c r="CX60" s="148"/>
      <c r="CY60" s="201"/>
      <c r="CZ60" s="147"/>
      <c r="DA60" s="148"/>
      <c r="DB60" s="201"/>
      <c r="DC60" s="147"/>
      <c r="DD60" s="148"/>
      <c r="DE60" s="201"/>
      <c r="DF60" s="147"/>
      <c r="DG60" s="148"/>
      <c r="DH60" s="201"/>
      <c r="DI60" s="147"/>
      <c r="DJ60" s="148"/>
      <c r="DK60" s="201"/>
      <c r="DL60" s="147"/>
      <c r="DM60" s="148"/>
      <c r="DN60" s="201"/>
      <c r="DO60" s="147"/>
      <c r="DP60" s="148"/>
      <c r="DQ60" s="201"/>
      <c r="DR60" s="147"/>
      <c r="DS60" s="148"/>
      <c r="DT60" s="201"/>
      <c r="DU60" s="147"/>
      <c r="DV60" s="148"/>
      <c r="DW60" s="201"/>
      <c r="DX60" s="147"/>
      <c r="DY60" s="148"/>
      <c r="DZ60" s="201"/>
      <c r="EA60" s="147"/>
      <c r="EB60" s="148"/>
      <c r="EC60" s="201"/>
      <c r="ED60" s="147"/>
      <c r="EE60" s="148"/>
      <c r="EF60" s="201"/>
      <c r="EG60" s="147"/>
      <c r="EH60" s="148"/>
      <c r="EI60" s="201"/>
      <c r="EJ60" s="147"/>
      <c r="EK60" s="148"/>
      <c r="EL60" s="201"/>
      <c r="EM60" s="147"/>
      <c r="EN60" s="148"/>
      <c r="EO60" s="201"/>
      <c r="EP60" s="147"/>
      <c r="EQ60" s="148"/>
      <c r="ER60" s="201"/>
      <c r="ES60" s="147"/>
      <c r="ET60" s="148"/>
      <c r="EU60" s="201"/>
      <c r="EV60" s="147"/>
      <c r="EW60" s="148"/>
      <c r="EX60" s="201"/>
      <c r="EY60" s="147"/>
      <c r="EZ60" s="148"/>
      <c r="FA60" s="201"/>
      <c r="FB60" s="147"/>
      <c r="FC60" s="148"/>
      <c r="FD60" s="201"/>
      <c r="FE60" s="147"/>
      <c r="FF60" s="148"/>
      <c r="FG60" s="201"/>
      <c r="FH60" s="147"/>
      <c r="FI60" s="148"/>
      <c r="FJ60" s="201"/>
      <c r="FK60" s="147"/>
      <c r="FL60" s="148"/>
      <c r="FM60" s="201"/>
      <c r="FN60" s="147"/>
      <c r="FO60" s="148"/>
      <c r="FP60" s="201"/>
      <c r="FQ60" s="147"/>
      <c r="FR60" s="148"/>
      <c r="FS60" s="201"/>
      <c r="FT60" s="147"/>
      <c r="FU60" s="148"/>
      <c r="FV60" s="201"/>
      <c r="FW60" s="147"/>
      <c r="FX60" s="148"/>
      <c r="FY60" s="201"/>
      <c r="FZ60" s="147"/>
      <c r="GA60" s="148"/>
      <c r="GB60" s="201"/>
      <c r="GC60" s="147"/>
      <c r="GD60" s="148"/>
      <c r="GE60" s="201"/>
      <c r="GF60" s="147"/>
      <c r="GG60" s="148"/>
      <c r="GH60" s="201"/>
      <c r="GI60" s="147"/>
      <c r="GJ60" s="148"/>
      <c r="GK60" s="201"/>
      <c r="GL60" s="147"/>
      <c r="GM60" s="148"/>
      <c r="GN60" s="201"/>
      <c r="GO60" s="147"/>
      <c r="GP60" s="148"/>
      <c r="GQ60" s="201"/>
      <c r="GR60" s="147"/>
      <c r="GS60" s="148"/>
      <c r="GT60" s="201"/>
      <c r="GU60" s="147"/>
      <c r="GV60" s="148"/>
      <c r="GW60" s="201"/>
      <c r="GX60" s="147"/>
      <c r="GY60" s="148"/>
      <c r="GZ60" s="201"/>
      <c r="HA60" s="147"/>
      <c r="HB60" s="148"/>
      <c r="HC60" s="201"/>
      <c r="HD60" s="147"/>
      <c r="HE60" s="148"/>
      <c r="HF60" s="201"/>
      <c r="HG60" s="147"/>
      <c r="HH60" s="148"/>
      <c r="HI60" s="201"/>
      <c r="HJ60" s="147"/>
      <c r="HK60" s="148"/>
      <c r="HL60" s="201"/>
      <c r="HM60" s="147"/>
      <c r="HN60" s="148"/>
      <c r="HO60" s="201"/>
      <c r="HP60" s="147"/>
      <c r="HQ60" s="148"/>
      <c r="HR60" s="201"/>
      <c r="HS60" s="147"/>
      <c r="HT60" s="148"/>
      <c r="HU60" s="201"/>
      <c r="HV60" s="147"/>
      <c r="HW60" s="148"/>
      <c r="HX60" s="201"/>
      <c r="HY60" s="147"/>
      <c r="HZ60" s="148"/>
      <c r="IA60" s="201"/>
      <c r="IB60" s="147"/>
      <c r="IC60" s="148"/>
      <c r="ID60" s="201"/>
      <c r="IE60" s="147"/>
      <c r="IF60" s="148"/>
      <c r="IG60" s="201"/>
      <c r="IH60" s="147"/>
      <c r="II60" s="148"/>
      <c r="IJ60" s="201"/>
      <c r="IK60" s="147"/>
      <c r="IL60" s="148"/>
      <c r="IM60" s="201"/>
      <c r="IN60" s="147"/>
      <c r="IO60" s="148"/>
      <c r="IP60" s="201"/>
      <c r="IQ60" s="147"/>
      <c r="IR60" s="148"/>
      <c r="IS60" s="201"/>
      <c r="IT60" s="141"/>
      <c r="IU60" s="141"/>
    </row>
    <row r="61" spans="1:255" s="1" customFormat="1" ht="10.5" customHeight="1">
      <c r="A61" s="216"/>
      <c r="B61" s="147"/>
      <c r="C61" s="148"/>
      <c r="D61" s="149"/>
      <c r="E61" s="150"/>
      <c r="F61" s="148"/>
      <c r="G61" s="149"/>
      <c r="H61" s="150"/>
      <c r="I61" s="148"/>
      <c r="J61" s="149"/>
      <c r="K61" s="150"/>
      <c r="L61" s="148"/>
      <c r="M61" s="149"/>
      <c r="N61" s="150"/>
      <c r="O61" s="148"/>
      <c r="P61" s="149"/>
      <c r="Q61" s="150"/>
      <c r="R61" s="148"/>
      <c r="S61" s="149"/>
      <c r="T61" s="150"/>
      <c r="U61" s="148"/>
      <c r="V61" s="149"/>
      <c r="W61" s="150"/>
      <c r="X61" s="148"/>
      <c r="Y61" s="149"/>
      <c r="Z61" s="150"/>
      <c r="AA61" s="148"/>
      <c r="AB61" s="149"/>
      <c r="AC61" s="150"/>
      <c r="AD61" s="148"/>
      <c r="AE61" s="149"/>
      <c r="AF61" s="150"/>
      <c r="AG61" s="148"/>
      <c r="AH61" s="149"/>
      <c r="AI61" s="150"/>
      <c r="AJ61" s="148"/>
      <c r="AK61" s="149"/>
      <c r="AL61" s="150"/>
      <c r="AM61" s="148"/>
      <c r="AN61" s="149"/>
      <c r="AO61" s="150"/>
      <c r="AP61" s="148"/>
      <c r="AQ61" s="149"/>
      <c r="AR61" s="150"/>
      <c r="AS61" s="148"/>
      <c r="AT61" s="149"/>
      <c r="AU61" s="150"/>
      <c r="AV61" s="148"/>
      <c r="AW61" s="149"/>
      <c r="AX61" s="150"/>
      <c r="AY61" s="148"/>
      <c r="AZ61" s="149"/>
      <c r="BA61" s="150"/>
      <c r="BB61" s="148"/>
      <c r="BC61" s="149"/>
      <c r="BD61" s="150"/>
      <c r="BE61" s="148"/>
      <c r="BF61" s="149"/>
      <c r="BG61" s="150"/>
      <c r="BH61" s="148"/>
      <c r="BI61" s="149"/>
      <c r="BJ61" s="150"/>
      <c r="BK61" s="148"/>
      <c r="BL61" s="149"/>
      <c r="BM61" s="150"/>
      <c r="BN61" s="148"/>
      <c r="BO61" s="149"/>
      <c r="BP61" s="207"/>
      <c r="BQ61" s="148"/>
      <c r="BR61" s="201"/>
      <c r="BS61" s="147"/>
      <c r="BT61" s="148"/>
      <c r="BU61" s="201"/>
      <c r="BV61" s="147"/>
      <c r="BW61" s="148"/>
      <c r="BX61" s="201"/>
      <c r="BY61" s="147"/>
      <c r="BZ61" s="148"/>
      <c r="CA61" s="201"/>
      <c r="CB61" s="147"/>
      <c r="CC61" s="148"/>
      <c r="CD61" s="201"/>
      <c r="CE61" s="147"/>
      <c r="CF61" s="148"/>
      <c r="CG61" s="201"/>
      <c r="CH61" s="147"/>
      <c r="CI61" s="148"/>
      <c r="CJ61" s="201"/>
      <c r="CK61" s="147"/>
      <c r="CL61" s="148"/>
      <c r="CM61" s="201"/>
      <c r="CN61" s="147"/>
      <c r="CO61" s="148"/>
      <c r="CP61" s="201"/>
      <c r="CQ61" s="147"/>
      <c r="CR61" s="148"/>
      <c r="CS61" s="201"/>
      <c r="CT61" s="147"/>
      <c r="CU61" s="148"/>
      <c r="CV61" s="201"/>
      <c r="CW61" s="147"/>
      <c r="CX61" s="148"/>
      <c r="CY61" s="201"/>
      <c r="CZ61" s="147"/>
      <c r="DA61" s="148"/>
      <c r="DB61" s="201"/>
      <c r="DC61" s="147"/>
      <c r="DD61" s="148"/>
      <c r="DE61" s="201"/>
      <c r="DF61" s="147"/>
      <c r="DG61" s="148"/>
      <c r="DH61" s="201"/>
      <c r="DI61" s="147"/>
      <c r="DJ61" s="148"/>
      <c r="DK61" s="201"/>
      <c r="DL61" s="147"/>
      <c r="DM61" s="148"/>
      <c r="DN61" s="201"/>
      <c r="DO61" s="147"/>
      <c r="DP61" s="148"/>
      <c r="DQ61" s="201"/>
      <c r="DR61" s="147"/>
      <c r="DS61" s="148"/>
      <c r="DT61" s="201"/>
      <c r="DU61" s="147"/>
      <c r="DV61" s="148"/>
      <c r="DW61" s="201"/>
      <c r="DX61" s="147"/>
      <c r="DY61" s="148"/>
      <c r="DZ61" s="201"/>
      <c r="EA61" s="147"/>
      <c r="EB61" s="148"/>
      <c r="EC61" s="201"/>
      <c r="ED61" s="147"/>
      <c r="EE61" s="148"/>
      <c r="EF61" s="201"/>
      <c r="EG61" s="147"/>
      <c r="EH61" s="148"/>
      <c r="EI61" s="201"/>
      <c r="EJ61" s="147"/>
      <c r="EK61" s="148"/>
      <c r="EL61" s="201"/>
      <c r="EM61" s="147"/>
      <c r="EN61" s="148"/>
      <c r="EO61" s="201"/>
      <c r="EP61" s="147"/>
      <c r="EQ61" s="148"/>
      <c r="ER61" s="201"/>
      <c r="ES61" s="147"/>
      <c r="ET61" s="148"/>
      <c r="EU61" s="201"/>
      <c r="EV61" s="147"/>
      <c r="EW61" s="148"/>
      <c r="EX61" s="201"/>
      <c r="EY61" s="147"/>
      <c r="EZ61" s="148"/>
      <c r="FA61" s="201"/>
      <c r="FB61" s="147"/>
      <c r="FC61" s="148"/>
      <c r="FD61" s="201"/>
      <c r="FE61" s="147"/>
      <c r="FF61" s="148"/>
      <c r="FG61" s="201"/>
      <c r="FH61" s="147"/>
      <c r="FI61" s="148"/>
      <c r="FJ61" s="201"/>
      <c r="FK61" s="147"/>
      <c r="FL61" s="148"/>
      <c r="FM61" s="201"/>
      <c r="FN61" s="147"/>
      <c r="FO61" s="148"/>
      <c r="FP61" s="201"/>
      <c r="FQ61" s="147"/>
      <c r="FR61" s="148"/>
      <c r="FS61" s="201"/>
      <c r="FT61" s="147"/>
      <c r="FU61" s="148"/>
      <c r="FV61" s="201"/>
      <c r="FW61" s="147"/>
      <c r="FX61" s="148"/>
      <c r="FY61" s="201"/>
      <c r="FZ61" s="147"/>
      <c r="GA61" s="148"/>
      <c r="GB61" s="201"/>
      <c r="GC61" s="147"/>
      <c r="GD61" s="148"/>
      <c r="GE61" s="201"/>
      <c r="GF61" s="147"/>
      <c r="GG61" s="148"/>
      <c r="GH61" s="201"/>
      <c r="GI61" s="147"/>
      <c r="GJ61" s="148"/>
      <c r="GK61" s="201"/>
      <c r="GL61" s="147"/>
      <c r="GM61" s="148"/>
      <c r="GN61" s="201"/>
      <c r="GO61" s="147"/>
      <c r="GP61" s="148"/>
      <c r="GQ61" s="201"/>
      <c r="GR61" s="147"/>
      <c r="GS61" s="148"/>
      <c r="GT61" s="201"/>
      <c r="GU61" s="147"/>
      <c r="GV61" s="148"/>
      <c r="GW61" s="201"/>
      <c r="GX61" s="147"/>
      <c r="GY61" s="148"/>
      <c r="GZ61" s="201"/>
      <c r="HA61" s="147"/>
      <c r="HB61" s="148"/>
      <c r="HC61" s="201"/>
      <c r="HD61" s="147"/>
      <c r="HE61" s="148"/>
      <c r="HF61" s="201"/>
      <c r="HG61" s="147"/>
      <c r="HH61" s="148"/>
      <c r="HI61" s="201"/>
      <c r="HJ61" s="147"/>
      <c r="HK61" s="148"/>
      <c r="HL61" s="201"/>
      <c r="HM61" s="147"/>
      <c r="HN61" s="148"/>
      <c r="HO61" s="201"/>
      <c r="HP61" s="147"/>
      <c r="HQ61" s="148"/>
      <c r="HR61" s="201"/>
      <c r="HS61" s="147"/>
      <c r="HT61" s="148"/>
      <c r="HU61" s="201"/>
      <c r="HV61" s="147"/>
      <c r="HW61" s="148"/>
      <c r="HX61" s="201"/>
      <c r="HY61" s="147"/>
      <c r="HZ61" s="148"/>
      <c r="IA61" s="201"/>
      <c r="IB61" s="147"/>
      <c r="IC61" s="148"/>
      <c r="ID61" s="201"/>
      <c r="IE61" s="147"/>
      <c r="IF61" s="148"/>
      <c r="IG61" s="201"/>
      <c r="IH61" s="147"/>
      <c r="II61" s="148"/>
      <c r="IJ61" s="201"/>
      <c r="IK61" s="147"/>
      <c r="IL61" s="148"/>
      <c r="IM61" s="201"/>
      <c r="IN61" s="147"/>
      <c r="IO61" s="148"/>
      <c r="IP61" s="201"/>
      <c r="IQ61" s="147"/>
      <c r="IR61" s="148"/>
      <c r="IS61" s="201"/>
      <c r="IT61" s="141"/>
      <c r="IU61" s="141"/>
    </row>
    <row r="62" spans="1:255" s="1" customFormat="1" ht="24" customHeight="1">
      <c r="A62" s="151"/>
      <c r="B62" s="152" t="s">
        <v>56</v>
      </c>
      <c r="C62" s="153" t="s">
        <v>57</v>
      </c>
      <c r="D62" s="154" t="s">
        <v>58</v>
      </c>
      <c r="E62" s="152" t="s">
        <v>56</v>
      </c>
      <c r="F62" s="153" t="s">
        <v>57</v>
      </c>
      <c r="G62" s="154" t="s">
        <v>58</v>
      </c>
      <c r="H62" s="152" t="s">
        <v>56</v>
      </c>
      <c r="I62" s="153" t="s">
        <v>57</v>
      </c>
      <c r="J62" s="154" t="s">
        <v>58</v>
      </c>
      <c r="K62" s="152" t="s">
        <v>56</v>
      </c>
      <c r="L62" s="153" t="s">
        <v>57</v>
      </c>
      <c r="M62" s="154" t="s">
        <v>58</v>
      </c>
      <c r="N62" s="152" t="s">
        <v>56</v>
      </c>
      <c r="O62" s="153" t="s">
        <v>57</v>
      </c>
      <c r="P62" s="154" t="s">
        <v>58</v>
      </c>
      <c r="Q62" s="152" t="s">
        <v>56</v>
      </c>
      <c r="R62" s="153" t="s">
        <v>57</v>
      </c>
      <c r="S62" s="154" t="s">
        <v>58</v>
      </c>
      <c r="T62" s="152" t="s">
        <v>56</v>
      </c>
      <c r="U62" s="153" t="s">
        <v>57</v>
      </c>
      <c r="V62" s="154" t="s">
        <v>58</v>
      </c>
      <c r="W62" s="152" t="s">
        <v>56</v>
      </c>
      <c r="X62" s="153" t="s">
        <v>57</v>
      </c>
      <c r="Y62" s="154" t="s">
        <v>58</v>
      </c>
      <c r="Z62" s="152" t="s">
        <v>56</v>
      </c>
      <c r="AA62" s="153" t="s">
        <v>57</v>
      </c>
      <c r="AB62" s="154" t="s">
        <v>58</v>
      </c>
      <c r="AC62" s="152" t="s">
        <v>56</v>
      </c>
      <c r="AD62" s="153" t="s">
        <v>57</v>
      </c>
      <c r="AE62" s="154" t="s">
        <v>58</v>
      </c>
      <c r="AF62" s="152" t="s">
        <v>56</v>
      </c>
      <c r="AG62" s="153" t="s">
        <v>57</v>
      </c>
      <c r="AH62" s="154" t="s">
        <v>58</v>
      </c>
      <c r="AI62" s="152" t="s">
        <v>56</v>
      </c>
      <c r="AJ62" s="153" t="s">
        <v>57</v>
      </c>
      <c r="AK62" s="154" t="s">
        <v>58</v>
      </c>
      <c r="AL62" s="152" t="s">
        <v>56</v>
      </c>
      <c r="AM62" s="153" t="s">
        <v>57</v>
      </c>
      <c r="AN62" s="154" t="s">
        <v>58</v>
      </c>
      <c r="AO62" s="152" t="s">
        <v>56</v>
      </c>
      <c r="AP62" s="153" t="s">
        <v>57</v>
      </c>
      <c r="AQ62" s="154" t="s">
        <v>58</v>
      </c>
      <c r="AR62" s="152" t="s">
        <v>56</v>
      </c>
      <c r="AS62" s="153" t="s">
        <v>57</v>
      </c>
      <c r="AT62" s="154" t="s">
        <v>58</v>
      </c>
      <c r="AU62" s="152" t="s">
        <v>56</v>
      </c>
      <c r="AV62" s="153" t="s">
        <v>57</v>
      </c>
      <c r="AW62" s="154" t="s">
        <v>58</v>
      </c>
      <c r="AX62" s="152" t="s">
        <v>56</v>
      </c>
      <c r="AY62" s="153" t="s">
        <v>57</v>
      </c>
      <c r="AZ62" s="154" t="s">
        <v>58</v>
      </c>
      <c r="BA62" s="152" t="s">
        <v>56</v>
      </c>
      <c r="BB62" s="153" t="s">
        <v>57</v>
      </c>
      <c r="BC62" s="154" t="s">
        <v>58</v>
      </c>
      <c r="BD62" s="152" t="s">
        <v>56</v>
      </c>
      <c r="BE62" s="153" t="s">
        <v>57</v>
      </c>
      <c r="BF62" s="154" t="s">
        <v>58</v>
      </c>
      <c r="BG62" s="152" t="s">
        <v>56</v>
      </c>
      <c r="BH62" s="153" t="s">
        <v>57</v>
      </c>
      <c r="BI62" s="154" t="s">
        <v>58</v>
      </c>
      <c r="BJ62" s="152" t="s">
        <v>56</v>
      </c>
      <c r="BK62" s="153" t="s">
        <v>57</v>
      </c>
      <c r="BL62" s="154" t="s">
        <v>58</v>
      </c>
      <c r="BM62" s="152" t="s">
        <v>56</v>
      </c>
      <c r="BN62" s="153" t="s">
        <v>57</v>
      </c>
      <c r="BO62" s="154" t="s">
        <v>58</v>
      </c>
      <c r="BP62" s="208"/>
      <c r="BQ62" s="202"/>
      <c r="BR62" s="202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  <c r="CF62" s="202"/>
      <c r="CG62" s="202"/>
      <c r="CH62" s="202"/>
      <c r="CI62" s="202"/>
      <c r="CJ62" s="202"/>
      <c r="CK62" s="202"/>
      <c r="CL62" s="202"/>
      <c r="CM62" s="202"/>
      <c r="CN62" s="202"/>
      <c r="CO62" s="202"/>
      <c r="CP62" s="202"/>
      <c r="CQ62" s="202"/>
      <c r="CR62" s="202"/>
      <c r="CS62" s="202"/>
      <c r="CT62" s="202"/>
      <c r="CU62" s="202"/>
      <c r="CV62" s="202"/>
      <c r="CW62" s="202"/>
      <c r="CX62" s="202"/>
      <c r="CY62" s="202"/>
      <c r="CZ62" s="202"/>
      <c r="DA62" s="202"/>
      <c r="DB62" s="202"/>
      <c r="DC62" s="202"/>
      <c r="DD62" s="202"/>
      <c r="DE62" s="202"/>
      <c r="DF62" s="202"/>
      <c r="DG62" s="202"/>
      <c r="DH62" s="202"/>
      <c r="DI62" s="202"/>
      <c r="DJ62" s="202"/>
      <c r="DK62" s="202"/>
      <c r="DL62" s="202"/>
      <c r="DM62" s="202"/>
      <c r="DN62" s="202"/>
      <c r="DO62" s="202"/>
      <c r="DP62" s="202"/>
      <c r="DQ62" s="202"/>
      <c r="DR62" s="202"/>
      <c r="DS62" s="202"/>
      <c r="DT62" s="202"/>
      <c r="DU62" s="202"/>
      <c r="DV62" s="202"/>
      <c r="DW62" s="202"/>
      <c r="DX62" s="202"/>
      <c r="DY62" s="202"/>
      <c r="DZ62" s="202"/>
      <c r="EA62" s="202"/>
      <c r="EB62" s="202"/>
      <c r="EC62" s="202"/>
      <c r="ED62" s="202"/>
      <c r="EE62" s="202"/>
      <c r="EF62" s="202"/>
      <c r="EG62" s="202"/>
      <c r="EH62" s="202"/>
      <c r="EI62" s="202"/>
      <c r="EJ62" s="202"/>
      <c r="EK62" s="202"/>
      <c r="EL62" s="202"/>
      <c r="EM62" s="202"/>
      <c r="EN62" s="202"/>
      <c r="EO62" s="202"/>
      <c r="EP62" s="202"/>
      <c r="EQ62" s="202"/>
      <c r="ER62" s="202"/>
      <c r="ES62" s="202"/>
      <c r="ET62" s="202"/>
      <c r="EU62" s="202"/>
      <c r="EV62" s="202"/>
      <c r="EW62" s="202"/>
      <c r="EX62" s="202"/>
      <c r="EY62" s="202"/>
      <c r="EZ62" s="202"/>
      <c r="FA62" s="202"/>
      <c r="FB62" s="202"/>
      <c r="FC62" s="202"/>
      <c r="FD62" s="202"/>
      <c r="FE62" s="202"/>
      <c r="FF62" s="202"/>
      <c r="FG62" s="202"/>
      <c r="FH62" s="202"/>
      <c r="FI62" s="202"/>
      <c r="FJ62" s="202"/>
      <c r="FK62" s="202"/>
      <c r="FL62" s="202"/>
      <c r="FM62" s="202"/>
      <c r="FN62" s="202"/>
      <c r="FO62" s="202"/>
      <c r="FP62" s="202"/>
      <c r="FQ62" s="202"/>
      <c r="FR62" s="202"/>
      <c r="FS62" s="202"/>
      <c r="FT62" s="202"/>
      <c r="FU62" s="202"/>
      <c r="FV62" s="202"/>
      <c r="FW62" s="202"/>
      <c r="FX62" s="202"/>
      <c r="FY62" s="202"/>
      <c r="FZ62" s="202"/>
      <c r="GA62" s="202"/>
      <c r="GB62" s="202"/>
      <c r="GC62" s="202"/>
      <c r="GD62" s="202"/>
      <c r="GE62" s="202"/>
      <c r="GF62" s="202"/>
      <c r="GG62" s="202"/>
      <c r="GH62" s="202"/>
      <c r="GI62" s="202"/>
      <c r="GJ62" s="202"/>
      <c r="GK62" s="202"/>
      <c r="GL62" s="202"/>
      <c r="GM62" s="202"/>
      <c r="GN62" s="202"/>
      <c r="GO62" s="202"/>
      <c r="GP62" s="202"/>
      <c r="GQ62" s="202"/>
      <c r="GR62" s="202"/>
      <c r="GS62" s="202"/>
      <c r="GT62" s="202"/>
      <c r="GU62" s="202"/>
      <c r="GV62" s="202"/>
      <c r="GW62" s="202"/>
      <c r="GX62" s="202"/>
      <c r="GY62" s="202"/>
      <c r="GZ62" s="202"/>
      <c r="HA62" s="202"/>
      <c r="HB62" s="202"/>
      <c r="HC62" s="202"/>
      <c r="HD62" s="202"/>
      <c r="HE62" s="202"/>
      <c r="HF62" s="202"/>
      <c r="HG62" s="202"/>
      <c r="HH62" s="202"/>
      <c r="HI62" s="202"/>
      <c r="HJ62" s="202"/>
      <c r="HK62" s="202"/>
      <c r="HL62" s="202"/>
      <c r="HM62" s="202"/>
      <c r="HN62" s="202"/>
      <c r="HO62" s="202"/>
      <c r="HP62" s="202"/>
      <c r="HQ62" s="202"/>
      <c r="HR62" s="202"/>
      <c r="HS62" s="202"/>
      <c r="HT62" s="202"/>
      <c r="HU62" s="202"/>
      <c r="HV62" s="202"/>
      <c r="HW62" s="202"/>
      <c r="HX62" s="202"/>
      <c r="HY62" s="202"/>
      <c r="HZ62" s="202"/>
      <c r="IA62" s="202"/>
      <c r="IB62" s="202"/>
      <c r="IC62" s="202"/>
      <c r="ID62" s="202"/>
      <c r="IE62" s="202"/>
      <c r="IF62" s="202"/>
      <c r="IG62" s="202"/>
      <c r="IH62" s="202"/>
      <c r="II62" s="202"/>
      <c r="IJ62" s="202"/>
      <c r="IK62" s="202"/>
      <c r="IL62" s="202"/>
      <c r="IM62" s="202"/>
      <c r="IN62" s="202"/>
      <c r="IO62" s="202"/>
      <c r="IP62" s="202"/>
      <c r="IQ62" s="202"/>
      <c r="IR62" s="202"/>
      <c r="IS62" s="202"/>
      <c r="IT62" s="141"/>
      <c r="IU62" s="141"/>
    </row>
    <row r="63" spans="1:255" s="1" customFormat="1" ht="13.5" customHeight="1">
      <c r="A63" s="155" t="s">
        <v>70</v>
      </c>
      <c r="B63" s="156" t="s">
        <v>71</v>
      </c>
      <c r="C63" s="157" t="s">
        <v>10</v>
      </c>
      <c r="D63" s="158" t="s">
        <v>11</v>
      </c>
      <c r="E63" s="156" t="s">
        <v>71</v>
      </c>
      <c r="F63" s="157" t="s">
        <v>10</v>
      </c>
      <c r="G63" s="158" t="s">
        <v>11</v>
      </c>
      <c r="H63" s="156" t="s">
        <v>71</v>
      </c>
      <c r="I63" s="157" t="s">
        <v>10</v>
      </c>
      <c r="J63" s="158" t="s">
        <v>11</v>
      </c>
      <c r="K63" s="156" t="s">
        <v>71</v>
      </c>
      <c r="L63" s="157" t="s">
        <v>10</v>
      </c>
      <c r="M63" s="158" t="s">
        <v>11</v>
      </c>
      <c r="N63" s="156" t="s">
        <v>71</v>
      </c>
      <c r="O63" s="157" t="s">
        <v>10</v>
      </c>
      <c r="P63" s="158" t="s">
        <v>11</v>
      </c>
      <c r="Q63" s="156" t="s">
        <v>71</v>
      </c>
      <c r="R63" s="157" t="s">
        <v>10</v>
      </c>
      <c r="S63" s="158" t="s">
        <v>11</v>
      </c>
      <c r="T63" s="156" t="s">
        <v>71</v>
      </c>
      <c r="U63" s="157" t="s">
        <v>10</v>
      </c>
      <c r="V63" s="158" t="s">
        <v>11</v>
      </c>
      <c r="W63" s="156" t="s">
        <v>71</v>
      </c>
      <c r="X63" s="157" t="s">
        <v>10</v>
      </c>
      <c r="Y63" s="158" t="s">
        <v>11</v>
      </c>
      <c r="Z63" s="156" t="s">
        <v>71</v>
      </c>
      <c r="AA63" s="157" t="s">
        <v>10</v>
      </c>
      <c r="AB63" s="158" t="s">
        <v>11</v>
      </c>
      <c r="AC63" s="156" t="s">
        <v>71</v>
      </c>
      <c r="AD63" s="157" t="s">
        <v>10</v>
      </c>
      <c r="AE63" s="158" t="s">
        <v>11</v>
      </c>
      <c r="AF63" s="156" t="s">
        <v>71</v>
      </c>
      <c r="AG63" s="157" t="s">
        <v>10</v>
      </c>
      <c r="AH63" s="158" t="s">
        <v>11</v>
      </c>
      <c r="AI63" s="156" t="s">
        <v>71</v>
      </c>
      <c r="AJ63" s="157" t="s">
        <v>10</v>
      </c>
      <c r="AK63" s="158" t="s">
        <v>11</v>
      </c>
      <c r="AL63" s="156" t="s">
        <v>71</v>
      </c>
      <c r="AM63" s="157" t="s">
        <v>10</v>
      </c>
      <c r="AN63" s="158" t="s">
        <v>11</v>
      </c>
      <c r="AO63" s="156" t="s">
        <v>71</v>
      </c>
      <c r="AP63" s="157" t="s">
        <v>10</v>
      </c>
      <c r="AQ63" s="158" t="s">
        <v>11</v>
      </c>
      <c r="AR63" s="156" t="s">
        <v>71</v>
      </c>
      <c r="AS63" s="157" t="s">
        <v>10</v>
      </c>
      <c r="AT63" s="158" t="s">
        <v>11</v>
      </c>
      <c r="AU63" s="156" t="s">
        <v>71</v>
      </c>
      <c r="AV63" s="157" t="s">
        <v>10</v>
      </c>
      <c r="AW63" s="158" t="s">
        <v>11</v>
      </c>
      <c r="AX63" s="156" t="s">
        <v>71</v>
      </c>
      <c r="AY63" s="157" t="s">
        <v>10</v>
      </c>
      <c r="AZ63" s="158" t="s">
        <v>11</v>
      </c>
      <c r="BA63" s="156" t="s">
        <v>71</v>
      </c>
      <c r="BB63" s="157" t="s">
        <v>10</v>
      </c>
      <c r="BC63" s="158" t="s">
        <v>11</v>
      </c>
      <c r="BD63" s="156" t="s">
        <v>71</v>
      </c>
      <c r="BE63" s="157" t="s">
        <v>10</v>
      </c>
      <c r="BF63" s="158" t="s">
        <v>11</v>
      </c>
      <c r="BG63" s="156" t="s">
        <v>71</v>
      </c>
      <c r="BH63" s="157" t="s">
        <v>10</v>
      </c>
      <c r="BI63" s="158" t="s">
        <v>11</v>
      </c>
      <c r="BJ63" s="156" t="s">
        <v>71</v>
      </c>
      <c r="BK63" s="157" t="s">
        <v>10</v>
      </c>
      <c r="BL63" s="158" t="s">
        <v>11</v>
      </c>
      <c r="BM63" s="156" t="s">
        <v>71</v>
      </c>
      <c r="BN63" s="157" t="s">
        <v>10</v>
      </c>
      <c r="BO63" s="158" t="s">
        <v>11</v>
      </c>
      <c r="BP63" s="208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  <c r="CZ63" s="202"/>
      <c r="DA63" s="202"/>
      <c r="DB63" s="202"/>
      <c r="DC63" s="202"/>
      <c r="DD63" s="202"/>
      <c r="DE63" s="202"/>
      <c r="DF63" s="202"/>
      <c r="DG63" s="202"/>
      <c r="DH63" s="202"/>
      <c r="DI63" s="202"/>
      <c r="DJ63" s="202"/>
      <c r="DK63" s="202"/>
      <c r="DL63" s="202"/>
      <c r="DM63" s="202"/>
      <c r="DN63" s="202"/>
      <c r="DO63" s="202"/>
      <c r="DP63" s="202"/>
      <c r="DQ63" s="202"/>
      <c r="DR63" s="202"/>
      <c r="DS63" s="202"/>
      <c r="DT63" s="202"/>
      <c r="DU63" s="202"/>
      <c r="DV63" s="202"/>
      <c r="DW63" s="202"/>
      <c r="DX63" s="202"/>
      <c r="DY63" s="202"/>
      <c r="DZ63" s="202"/>
      <c r="EA63" s="202"/>
      <c r="EB63" s="202"/>
      <c r="EC63" s="202"/>
      <c r="ED63" s="202"/>
      <c r="EE63" s="202"/>
      <c r="EF63" s="202"/>
      <c r="EG63" s="202"/>
      <c r="EH63" s="202"/>
      <c r="EI63" s="202"/>
      <c r="EJ63" s="202"/>
      <c r="EK63" s="202"/>
      <c r="EL63" s="202"/>
      <c r="EM63" s="202"/>
      <c r="EN63" s="202"/>
      <c r="EO63" s="202"/>
      <c r="EP63" s="202"/>
      <c r="EQ63" s="202"/>
      <c r="ER63" s="202"/>
      <c r="ES63" s="202"/>
      <c r="ET63" s="202"/>
      <c r="EU63" s="202"/>
      <c r="EV63" s="202"/>
      <c r="EW63" s="202"/>
      <c r="EX63" s="202"/>
      <c r="EY63" s="202"/>
      <c r="EZ63" s="202"/>
      <c r="FA63" s="202"/>
      <c r="FB63" s="202"/>
      <c r="FC63" s="202"/>
      <c r="FD63" s="202"/>
      <c r="FE63" s="202"/>
      <c r="FF63" s="202"/>
      <c r="FG63" s="202"/>
      <c r="FH63" s="202"/>
      <c r="FI63" s="202"/>
      <c r="FJ63" s="202"/>
      <c r="FK63" s="202"/>
      <c r="FL63" s="202"/>
      <c r="FM63" s="202"/>
      <c r="FN63" s="202"/>
      <c r="FO63" s="202"/>
      <c r="FP63" s="202"/>
      <c r="FQ63" s="202"/>
      <c r="FR63" s="202"/>
      <c r="FS63" s="202"/>
      <c r="FT63" s="202"/>
      <c r="FU63" s="202"/>
      <c r="FV63" s="202"/>
      <c r="FW63" s="202"/>
      <c r="FX63" s="202"/>
      <c r="FY63" s="202"/>
      <c r="FZ63" s="202"/>
      <c r="GA63" s="202"/>
      <c r="GB63" s="202"/>
      <c r="GC63" s="202"/>
      <c r="GD63" s="202"/>
      <c r="GE63" s="202"/>
      <c r="GF63" s="202"/>
      <c r="GG63" s="202"/>
      <c r="GH63" s="202"/>
      <c r="GI63" s="202"/>
      <c r="GJ63" s="202"/>
      <c r="GK63" s="202"/>
      <c r="GL63" s="202"/>
      <c r="GM63" s="202"/>
      <c r="GN63" s="202"/>
      <c r="GO63" s="202"/>
      <c r="GP63" s="202"/>
      <c r="GQ63" s="202"/>
      <c r="GR63" s="202"/>
      <c r="GS63" s="202"/>
      <c r="GT63" s="202"/>
      <c r="GU63" s="202"/>
      <c r="GV63" s="202"/>
      <c r="GW63" s="202"/>
      <c r="GX63" s="202"/>
      <c r="GY63" s="202"/>
      <c r="GZ63" s="202"/>
      <c r="HA63" s="202"/>
      <c r="HB63" s="202"/>
      <c r="HC63" s="202"/>
      <c r="HD63" s="202"/>
      <c r="HE63" s="202"/>
      <c r="HF63" s="202"/>
      <c r="HG63" s="202"/>
      <c r="HH63" s="202"/>
      <c r="HI63" s="202"/>
      <c r="HJ63" s="202"/>
      <c r="HK63" s="202"/>
      <c r="HL63" s="202"/>
      <c r="HM63" s="202"/>
      <c r="HN63" s="202"/>
      <c r="HO63" s="202"/>
      <c r="HP63" s="202"/>
      <c r="HQ63" s="202"/>
      <c r="HR63" s="202"/>
      <c r="HS63" s="202"/>
      <c r="HT63" s="202"/>
      <c r="HU63" s="202"/>
      <c r="HV63" s="202"/>
      <c r="HW63" s="202"/>
      <c r="HX63" s="202"/>
      <c r="HY63" s="202"/>
      <c r="HZ63" s="202"/>
      <c r="IA63" s="202"/>
      <c r="IB63" s="202"/>
      <c r="IC63" s="202"/>
      <c r="ID63" s="202"/>
      <c r="IE63" s="202"/>
      <c r="IF63" s="202"/>
      <c r="IG63" s="202"/>
      <c r="IH63" s="202"/>
      <c r="II63" s="202"/>
      <c r="IJ63" s="202"/>
      <c r="IK63" s="202"/>
      <c r="IL63" s="202"/>
      <c r="IM63" s="202"/>
      <c r="IN63" s="202"/>
      <c r="IO63" s="202"/>
      <c r="IP63" s="202"/>
      <c r="IQ63" s="202"/>
      <c r="IR63" s="202"/>
      <c r="IS63" s="202"/>
      <c r="IT63" s="141"/>
      <c r="IU63" s="141"/>
    </row>
    <row r="64" spans="1:255" s="1" customFormat="1" ht="13.5" customHeight="1">
      <c r="A64" s="159" t="s">
        <v>72</v>
      </c>
      <c r="B64" s="160" t="s">
        <v>59</v>
      </c>
      <c r="C64" s="161" t="s">
        <v>60</v>
      </c>
      <c r="D64" s="162" t="s">
        <v>61</v>
      </c>
      <c r="E64" s="163" t="s">
        <v>59</v>
      </c>
      <c r="F64" s="161" t="s">
        <v>60</v>
      </c>
      <c r="G64" s="162" t="s">
        <v>61</v>
      </c>
      <c r="H64" s="160" t="s">
        <v>59</v>
      </c>
      <c r="I64" s="161" t="s">
        <v>60</v>
      </c>
      <c r="J64" s="162" t="s">
        <v>61</v>
      </c>
      <c r="K64" s="160" t="s">
        <v>59</v>
      </c>
      <c r="L64" s="161" t="s">
        <v>60</v>
      </c>
      <c r="M64" s="162" t="s">
        <v>61</v>
      </c>
      <c r="N64" s="160" t="s">
        <v>59</v>
      </c>
      <c r="O64" s="161" t="s">
        <v>60</v>
      </c>
      <c r="P64" s="162" t="s">
        <v>61</v>
      </c>
      <c r="Q64" s="160" t="s">
        <v>59</v>
      </c>
      <c r="R64" s="161" t="s">
        <v>60</v>
      </c>
      <c r="S64" s="162" t="s">
        <v>61</v>
      </c>
      <c r="T64" s="160" t="s">
        <v>59</v>
      </c>
      <c r="U64" s="161" t="s">
        <v>60</v>
      </c>
      <c r="V64" s="162" t="s">
        <v>61</v>
      </c>
      <c r="W64" s="160" t="s">
        <v>59</v>
      </c>
      <c r="X64" s="161" t="s">
        <v>60</v>
      </c>
      <c r="Y64" s="162" t="s">
        <v>61</v>
      </c>
      <c r="Z64" s="160" t="s">
        <v>59</v>
      </c>
      <c r="AA64" s="161" t="s">
        <v>60</v>
      </c>
      <c r="AB64" s="162" t="s">
        <v>61</v>
      </c>
      <c r="AC64" s="160" t="s">
        <v>59</v>
      </c>
      <c r="AD64" s="161" t="s">
        <v>60</v>
      </c>
      <c r="AE64" s="162" t="s">
        <v>61</v>
      </c>
      <c r="AF64" s="160" t="s">
        <v>59</v>
      </c>
      <c r="AG64" s="161" t="s">
        <v>60</v>
      </c>
      <c r="AH64" s="162" t="s">
        <v>61</v>
      </c>
      <c r="AI64" s="160" t="s">
        <v>59</v>
      </c>
      <c r="AJ64" s="161" t="s">
        <v>60</v>
      </c>
      <c r="AK64" s="162" t="s">
        <v>61</v>
      </c>
      <c r="AL64" s="160" t="s">
        <v>59</v>
      </c>
      <c r="AM64" s="161" t="s">
        <v>60</v>
      </c>
      <c r="AN64" s="162" t="s">
        <v>61</v>
      </c>
      <c r="AO64" s="160" t="s">
        <v>59</v>
      </c>
      <c r="AP64" s="161" t="s">
        <v>60</v>
      </c>
      <c r="AQ64" s="162" t="s">
        <v>61</v>
      </c>
      <c r="AR64" s="160" t="s">
        <v>59</v>
      </c>
      <c r="AS64" s="161" t="s">
        <v>60</v>
      </c>
      <c r="AT64" s="162" t="s">
        <v>61</v>
      </c>
      <c r="AU64" s="160" t="s">
        <v>59</v>
      </c>
      <c r="AV64" s="161" t="s">
        <v>60</v>
      </c>
      <c r="AW64" s="162" t="s">
        <v>61</v>
      </c>
      <c r="AX64" s="160" t="s">
        <v>59</v>
      </c>
      <c r="AY64" s="161" t="s">
        <v>60</v>
      </c>
      <c r="AZ64" s="162" t="s">
        <v>61</v>
      </c>
      <c r="BA64" s="160" t="s">
        <v>59</v>
      </c>
      <c r="BB64" s="161" t="s">
        <v>60</v>
      </c>
      <c r="BC64" s="162" t="s">
        <v>61</v>
      </c>
      <c r="BD64" s="160" t="s">
        <v>59</v>
      </c>
      <c r="BE64" s="161" t="s">
        <v>60</v>
      </c>
      <c r="BF64" s="162" t="s">
        <v>61</v>
      </c>
      <c r="BG64" s="160" t="s">
        <v>59</v>
      </c>
      <c r="BH64" s="161" t="s">
        <v>60</v>
      </c>
      <c r="BI64" s="162" t="s">
        <v>61</v>
      </c>
      <c r="BJ64" s="160" t="s">
        <v>59</v>
      </c>
      <c r="BK64" s="161" t="s">
        <v>60</v>
      </c>
      <c r="BL64" s="162" t="s">
        <v>61</v>
      </c>
      <c r="BM64" s="160" t="s">
        <v>59</v>
      </c>
      <c r="BN64" s="161" t="s">
        <v>60</v>
      </c>
      <c r="BO64" s="162" t="s">
        <v>61</v>
      </c>
      <c r="BP64" s="209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3"/>
      <c r="DI64" s="203"/>
      <c r="DJ64" s="203"/>
      <c r="DK64" s="203"/>
      <c r="DL64" s="203"/>
      <c r="DM64" s="203"/>
      <c r="DN64" s="203"/>
      <c r="DO64" s="203"/>
      <c r="DP64" s="203"/>
      <c r="DQ64" s="203"/>
      <c r="DR64" s="203"/>
      <c r="DS64" s="203"/>
      <c r="DT64" s="203"/>
      <c r="DU64" s="203"/>
      <c r="DV64" s="203"/>
      <c r="DW64" s="203"/>
      <c r="DX64" s="203"/>
      <c r="DY64" s="203"/>
      <c r="DZ64" s="203"/>
      <c r="EA64" s="203"/>
      <c r="EB64" s="203"/>
      <c r="EC64" s="203"/>
      <c r="ED64" s="204"/>
      <c r="EE64" s="204"/>
      <c r="EF64" s="204"/>
      <c r="EG64" s="203"/>
      <c r="EH64" s="203"/>
      <c r="EI64" s="203"/>
      <c r="EJ64" s="203"/>
      <c r="EK64" s="203"/>
      <c r="EL64" s="203"/>
      <c r="EM64" s="203"/>
      <c r="EN64" s="203"/>
      <c r="EO64" s="203"/>
      <c r="EP64" s="203"/>
      <c r="EQ64" s="203"/>
      <c r="ER64" s="203"/>
      <c r="ES64" s="203"/>
      <c r="ET64" s="203"/>
      <c r="EU64" s="203"/>
      <c r="EV64" s="203"/>
      <c r="EW64" s="203"/>
      <c r="EX64" s="203"/>
      <c r="EY64" s="203"/>
      <c r="EZ64" s="203"/>
      <c r="FA64" s="203"/>
      <c r="FB64" s="203"/>
      <c r="FC64" s="203"/>
      <c r="FD64" s="203"/>
      <c r="FE64" s="203"/>
      <c r="FF64" s="203"/>
      <c r="FG64" s="203"/>
      <c r="FH64" s="203"/>
      <c r="FI64" s="203"/>
      <c r="FJ64" s="203"/>
      <c r="FK64" s="203"/>
      <c r="FL64" s="203"/>
      <c r="FM64" s="203"/>
      <c r="FN64" s="203"/>
      <c r="FO64" s="203"/>
      <c r="FP64" s="203"/>
      <c r="FQ64" s="203"/>
      <c r="FR64" s="203"/>
      <c r="FS64" s="203"/>
      <c r="FT64" s="203"/>
      <c r="FU64" s="203"/>
      <c r="FV64" s="203"/>
      <c r="FW64" s="203"/>
      <c r="FX64" s="203"/>
      <c r="FY64" s="203"/>
      <c r="FZ64" s="203"/>
      <c r="GA64" s="203"/>
      <c r="GB64" s="203"/>
      <c r="GC64" s="203"/>
      <c r="GD64" s="203"/>
      <c r="GE64" s="203"/>
      <c r="GF64" s="203"/>
      <c r="GG64" s="203"/>
      <c r="GH64" s="203"/>
      <c r="GI64" s="203"/>
      <c r="GJ64" s="203"/>
      <c r="GK64" s="203"/>
      <c r="GL64" s="203"/>
      <c r="GM64" s="203"/>
      <c r="GN64" s="203"/>
      <c r="GO64" s="203"/>
      <c r="GP64" s="203"/>
      <c r="GQ64" s="203"/>
      <c r="GR64" s="203"/>
      <c r="GS64" s="203"/>
      <c r="GT64" s="203"/>
      <c r="GU64" s="203"/>
      <c r="GV64" s="203"/>
      <c r="GW64" s="203"/>
      <c r="GX64" s="203"/>
      <c r="GY64" s="203"/>
      <c r="GZ64" s="203"/>
      <c r="HA64" s="203"/>
      <c r="HB64" s="203"/>
      <c r="HC64" s="203"/>
      <c r="HD64" s="203"/>
      <c r="HE64" s="203"/>
      <c r="HF64" s="203"/>
      <c r="HG64" s="203"/>
      <c r="HH64" s="203"/>
      <c r="HI64" s="203"/>
      <c r="HJ64" s="203"/>
      <c r="HK64" s="203"/>
      <c r="HL64" s="203"/>
      <c r="HM64" s="203"/>
      <c r="HN64" s="203"/>
      <c r="HO64" s="203"/>
      <c r="HP64" s="203"/>
      <c r="HQ64" s="203"/>
      <c r="HR64" s="203"/>
      <c r="HS64" s="203"/>
      <c r="HT64" s="203"/>
      <c r="HU64" s="203"/>
      <c r="HV64" s="203"/>
      <c r="HW64" s="203"/>
      <c r="HX64" s="203"/>
      <c r="HY64" s="203"/>
      <c r="HZ64" s="203"/>
      <c r="IA64" s="203"/>
      <c r="IB64" s="203"/>
      <c r="IC64" s="203"/>
      <c r="ID64" s="203"/>
      <c r="IE64" s="203"/>
      <c r="IF64" s="203"/>
      <c r="IG64" s="203"/>
      <c r="IH64" s="203"/>
      <c r="II64" s="203"/>
      <c r="IJ64" s="203"/>
      <c r="IK64" s="203"/>
      <c r="IL64" s="203"/>
      <c r="IM64" s="203"/>
      <c r="IN64" s="203"/>
      <c r="IO64" s="203"/>
      <c r="IP64" s="203"/>
      <c r="IQ64" s="203"/>
      <c r="IR64" s="203"/>
      <c r="IS64" s="203"/>
      <c r="IT64" s="141"/>
      <c r="IU64" s="141"/>
    </row>
    <row r="65" spans="1:253" s="1" customFormat="1" ht="13.5" customHeight="1" hidden="1">
      <c r="A65" s="164"/>
      <c r="B65" s="165"/>
      <c r="C65" s="166"/>
      <c r="D65" s="167"/>
      <c r="E65" s="168"/>
      <c r="F65" s="166"/>
      <c r="G65" s="167"/>
      <c r="H65" s="169"/>
      <c r="I65" s="166"/>
      <c r="J65" s="167"/>
      <c r="K65" s="169"/>
      <c r="L65" s="166"/>
      <c r="M65" s="167"/>
      <c r="N65" s="169"/>
      <c r="O65" s="166"/>
      <c r="P65" s="167"/>
      <c r="Q65" s="169"/>
      <c r="R65" s="166"/>
      <c r="S65" s="167"/>
      <c r="T65" s="169"/>
      <c r="U65" s="166"/>
      <c r="V65" s="167"/>
      <c r="W65" s="169"/>
      <c r="X65" s="166"/>
      <c r="Y65" s="167"/>
      <c r="Z65" s="169"/>
      <c r="AA65" s="166"/>
      <c r="AB65" s="167"/>
      <c r="AC65" s="169"/>
      <c r="AD65" s="166"/>
      <c r="AE65" s="167"/>
      <c r="AF65" s="169"/>
      <c r="AG65" s="166"/>
      <c r="AH65" s="167"/>
      <c r="AI65" s="169"/>
      <c r="AJ65" s="166"/>
      <c r="AK65" s="167"/>
      <c r="AL65" s="169"/>
      <c r="AM65" s="166"/>
      <c r="AN65" s="167"/>
      <c r="AO65" s="169"/>
      <c r="AP65" s="166"/>
      <c r="AQ65" s="167"/>
      <c r="AR65" s="169"/>
      <c r="AS65" s="166"/>
      <c r="AT65" s="167"/>
      <c r="AU65" s="169"/>
      <c r="AV65" s="166"/>
      <c r="AW65" s="167"/>
      <c r="AX65" s="169"/>
      <c r="AY65" s="166"/>
      <c r="AZ65" s="167"/>
      <c r="BA65" s="169"/>
      <c r="BB65" s="166"/>
      <c r="BC65" s="167"/>
      <c r="BD65" s="169"/>
      <c r="BE65" s="166"/>
      <c r="BF65" s="167"/>
      <c r="BG65" s="169"/>
      <c r="BH65" s="166"/>
      <c r="BI65" s="167"/>
      <c r="BJ65" s="169"/>
      <c r="BK65" s="166"/>
      <c r="BL65" s="167"/>
      <c r="BM65" s="169"/>
      <c r="BN65" s="166"/>
      <c r="BO65" s="167"/>
      <c r="BP65" s="209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3"/>
      <c r="DI65" s="203"/>
      <c r="DJ65" s="203"/>
      <c r="DK65" s="203"/>
      <c r="DL65" s="203"/>
      <c r="DM65" s="203"/>
      <c r="DN65" s="203"/>
      <c r="DO65" s="203"/>
      <c r="DP65" s="203"/>
      <c r="DQ65" s="203"/>
      <c r="DR65" s="203"/>
      <c r="DS65" s="203"/>
      <c r="DT65" s="203"/>
      <c r="DU65" s="203"/>
      <c r="DV65" s="203"/>
      <c r="DW65" s="203"/>
      <c r="DX65" s="203"/>
      <c r="DY65" s="203"/>
      <c r="DZ65" s="203"/>
      <c r="EA65" s="203"/>
      <c r="EB65" s="203"/>
      <c r="EC65" s="203"/>
      <c r="ED65" s="204"/>
      <c r="EE65" s="204"/>
      <c r="EF65" s="204"/>
      <c r="EG65" s="203"/>
      <c r="EH65" s="203"/>
      <c r="EI65" s="203"/>
      <c r="EJ65" s="203"/>
      <c r="EK65" s="203"/>
      <c r="EL65" s="203"/>
      <c r="EM65" s="203"/>
      <c r="EN65" s="203"/>
      <c r="EO65" s="203"/>
      <c r="EP65" s="203"/>
      <c r="EQ65" s="203"/>
      <c r="ER65" s="203"/>
      <c r="ES65" s="203"/>
      <c r="ET65" s="203"/>
      <c r="EU65" s="203"/>
      <c r="EV65" s="203"/>
      <c r="EW65" s="203"/>
      <c r="EX65" s="203"/>
      <c r="EY65" s="203"/>
      <c r="EZ65" s="203"/>
      <c r="FA65" s="203"/>
      <c r="FB65" s="203"/>
      <c r="FC65" s="203"/>
      <c r="FD65" s="203"/>
      <c r="FE65" s="203"/>
      <c r="FF65" s="203"/>
      <c r="FG65" s="203"/>
      <c r="FH65" s="203"/>
      <c r="FI65" s="203"/>
      <c r="FJ65" s="203"/>
      <c r="FK65" s="203"/>
      <c r="FL65" s="203"/>
      <c r="FM65" s="203"/>
      <c r="FN65" s="203"/>
      <c r="FO65" s="203"/>
      <c r="FP65" s="203"/>
      <c r="FQ65" s="203"/>
      <c r="FR65" s="203"/>
      <c r="FS65" s="203"/>
      <c r="FT65" s="203"/>
      <c r="FU65" s="203"/>
      <c r="FV65" s="203"/>
      <c r="FW65" s="203"/>
      <c r="FX65" s="203"/>
      <c r="FY65" s="203"/>
      <c r="FZ65" s="203"/>
      <c r="GA65" s="203"/>
      <c r="GB65" s="203"/>
      <c r="GC65" s="203"/>
      <c r="GD65" s="203"/>
      <c r="GE65" s="203"/>
      <c r="GF65" s="203"/>
      <c r="GG65" s="203"/>
      <c r="GH65" s="203"/>
      <c r="GI65" s="203"/>
      <c r="GJ65" s="203"/>
      <c r="GK65" s="203"/>
      <c r="GL65" s="203"/>
      <c r="GM65" s="203"/>
      <c r="GN65" s="203"/>
      <c r="GO65" s="203"/>
      <c r="GP65" s="203"/>
      <c r="GQ65" s="203"/>
      <c r="GR65" s="203"/>
      <c r="GS65" s="203"/>
      <c r="GT65" s="203"/>
      <c r="GU65" s="203"/>
      <c r="GV65" s="203"/>
      <c r="GW65" s="203"/>
      <c r="GX65" s="203"/>
      <c r="GY65" s="203"/>
      <c r="GZ65" s="203"/>
      <c r="HA65" s="203"/>
      <c r="HB65" s="203"/>
      <c r="HC65" s="203"/>
      <c r="HD65" s="203"/>
      <c r="HE65" s="203"/>
      <c r="HF65" s="203"/>
      <c r="HG65" s="203"/>
      <c r="HH65" s="203"/>
      <c r="HI65" s="203"/>
      <c r="HJ65" s="203"/>
      <c r="HK65" s="203"/>
      <c r="HL65" s="203"/>
      <c r="HM65" s="203"/>
      <c r="HN65" s="203"/>
      <c r="HO65" s="203"/>
      <c r="HP65" s="203"/>
      <c r="HQ65" s="203"/>
      <c r="HR65" s="203"/>
      <c r="HS65" s="203"/>
      <c r="HT65" s="203"/>
      <c r="HU65" s="203"/>
      <c r="HV65" s="203"/>
      <c r="HW65" s="203"/>
      <c r="HX65" s="203"/>
      <c r="HY65" s="203"/>
      <c r="HZ65" s="203"/>
      <c r="IA65" s="203"/>
      <c r="IB65" s="203"/>
      <c r="IC65" s="203"/>
      <c r="ID65" s="203"/>
      <c r="IE65" s="203"/>
      <c r="IF65" s="203"/>
      <c r="IG65" s="203"/>
      <c r="IH65" s="203"/>
      <c r="II65" s="203"/>
      <c r="IJ65" s="203"/>
      <c r="IK65" s="203"/>
      <c r="IL65" s="203"/>
      <c r="IM65" s="203"/>
      <c r="IN65" s="203"/>
      <c r="IO65" s="203"/>
      <c r="IP65" s="203"/>
      <c r="IQ65" s="203"/>
      <c r="IR65" s="203"/>
      <c r="IS65" s="203"/>
    </row>
    <row r="66" spans="1:253" s="175" customFormat="1" ht="13.5">
      <c r="A66" s="170">
        <v>0</v>
      </c>
      <c r="B66" s="171">
        <v>0.0010002</v>
      </c>
      <c r="C66" s="172">
        <v>0</v>
      </c>
      <c r="D66" s="173">
        <v>-0.0001</v>
      </c>
      <c r="E66" s="174">
        <v>0.0010002</v>
      </c>
      <c r="F66" s="172">
        <v>0</v>
      </c>
      <c r="G66" s="173">
        <v>-0.0001</v>
      </c>
      <c r="H66" s="174">
        <v>0.0010002</v>
      </c>
      <c r="I66" s="172">
        <v>0</v>
      </c>
      <c r="J66" s="173">
        <v>-0.0001</v>
      </c>
      <c r="K66" s="174">
        <v>0.0010002</v>
      </c>
      <c r="L66" s="172">
        <v>0</v>
      </c>
      <c r="M66" s="173">
        <v>-0.0001</v>
      </c>
      <c r="N66" s="174">
        <v>0.0010002</v>
      </c>
      <c r="O66" s="172">
        <v>0</v>
      </c>
      <c r="P66" s="173">
        <v>-0.0001</v>
      </c>
      <c r="Q66" s="174">
        <v>0.0010002</v>
      </c>
      <c r="R66" s="172">
        <v>0</v>
      </c>
      <c r="S66" s="173">
        <v>-0.0001</v>
      </c>
      <c r="T66" s="174">
        <v>0.0010002</v>
      </c>
      <c r="U66" s="172">
        <v>0</v>
      </c>
      <c r="V66" s="173">
        <v>-0.0001</v>
      </c>
      <c r="W66" s="174">
        <v>0.0010002</v>
      </c>
      <c r="X66" s="172">
        <v>0</v>
      </c>
      <c r="Y66" s="173">
        <v>-0.0001</v>
      </c>
      <c r="Z66" s="174">
        <v>0.0010002</v>
      </c>
      <c r="AA66" s="172">
        <v>0</v>
      </c>
      <c r="AB66" s="173">
        <v>-0.0001</v>
      </c>
      <c r="AC66" s="174">
        <v>0.0010002</v>
      </c>
      <c r="AD66" s="172">
        <v>0</v>
      </c>
      <c r="AE66" s="173">
        <v>-0.0001</v>
      </c>
      <c r="AF66" s="174">
        <v>0.0010002</v>
      </c>
      <c r="AG66" s="172">
        <v>0</v>
      </c>
      <c r="AH66" s="173">
        <v>-0.0001</v>
      </c>
      <c r="AI66" s="174">
        <v>0.0010002</v>
      </c>
      <c r="AJ66" s="172">
        <v>0</v>
      </c>
      <c r="AK66" s="173">
        <v>-0.0001</v>
      </c>
      <c r="AL66" s="174">
        <v>0.0010002</v>
      </c>
      <c r="AM66" s="172">
        <v>0</v>
      </c>
      <c r="AN66" s="173">
        <v>-0.0001</v>
      </c>
      <c r="AO66" s="174">
        <v>0.0010002</v>
      </c>
      <c r="AP66" s="172">
        <v>0</v>
      </c>
      <c r="AQ66" s="173">
        <v>-0.0001</v>
      </c>
      <c r="AR66" s="174">
        <v>0.0010002</v>
      </c>
      <c r="AS66" s="172">
        <v>0.1</v>
      </c>
      <c r="AT66" s="173">
        <v>-0.0001</v>
      </c>
      <c r="AU66" s="174">
        <v>0.0010001</v>
      </c>
      <c r="AV66" s="172">
        <v>0.2</v>
      </c>
      <c r="AW66" s="173">
        <v>-0.0001</v>
      </c>
      <c r="AX66" s="174">
        <v>0.0010001</v>
      </c>
      <c r="AY66" s="172">
        <v>0.3</v>
      </c>
      <c r="AZ66" s="173">
        <v>-0.0001</v>
      </c>
      <c r="BA66" s="174">
        <v>0.001</v>
      </c>
      <c r="BB66" s="172">
        <v>0.4</v>
      </c>
      <c r="BC66" s="173">
        <v>-0.0001</v>
      </c>
      <c r="BD66" s="174">
        <v>0.001</v>
      </c>
      <c r="BE66" s="172">
        <v>0.5</v>
      </c>
      <c r="BF66" s="173">
        <v>-0.0001</v>
      </c>
      <c r="BG66" s="174">
        <v>0.0009997</v>
      </c>
      <c r="BH66" s="172">
        <v>1</v>
      </c>
      <c r="BI66" s="173">
        <v>-0.0001</v>
      </c>
      <c r="BJ66" s="174">
        <v>0.0009995</v>
      </c>
      <c r="BK66" s="172">
        <v>1.5</v>
      </c>
      <c r="BL66" s="173">
        <v>0</v>
      </c>
      <c r="BM66" s="174">
        <v>0.0009992</v>
      </c>
      <c r="BN66" s="172">
        <v>2</v>
      </c>
      <c r="BO66" s="173">
        <v>0</v>
      </c>
      <c r="BP66" s="210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0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05"/>
      <c r="EG66" s="205"/>
      <c r="EH66" s="205"/>
      <c r="EI66" s="205"/>
      <c r="EJ66" s="205"/>
      <c r="EK66" s="205"/>
      <c r="EL66" s="205"/>
      <c r="EM66" s="205"/>
      <c r="EN66" s="205"/>
      <c r="EO66" s="205"/>
      <c r="EP66" s="205"/>
      <c r="EQ66" s="205"/>
      <c r="ER66" s="205"/>
      <c r="ES66" s="205"/>
      <c r="ET66" s="205"/>
      <c r="EU66" s="205"/>
      <c r="EV66" s="205"/>
      <c r="EW66" s="205"/>
      <c r="EX66" s="205"/>
      <c r="EY66" s="205"/>
      <c r="EZ66" s="205"/>
      <c r="FA66" s="205"/>
      <c r="FB66" s="205"/>
      <c r="FC66" s="205"/>
      <c r="FD66" s="205"/>
      <c r="FE66" s="205"/>
      <c r="FF66" s="205"/>
      <c r="FG66" s="205"/>
      <c r="FH66" s="205"/>
      <c r="FI66" s="205"/>
      <c r="FJ66" s="205"/>
      <c r="FK66" s="205"/>
      <c r="FL66" s="205"/>
      <c r="FM66" s="205"/>
      <c r="FN66" s="205"/>
      <c r="FO66" s="205"/>
      <c r="FP66" s="205"/>
      <c r="FQ66" s="205"/>
      <c r="FR66" s="205"/>
      <c r="FS66" s="205"/>
      <c r="FT66" s="205"/>
      <c r="FU66" s="205"/>
      <c r="FV66" s="205"/>
      <c r="FW66" s="205"/>
      <c r="FX66" s="205"/>
      <c r="FY66" s="205"/>
      <c r="FZ66" s="205"/>
      <c r="GA66" s="205"/>
      <c r="GB66" s="205"/>
      <c r="GC66" s="205"/>
      <c r="GD66" s="205"/>
      <c r="GE66" s="205"/>
      <c r="GF66" s="205"/>
      <c r="GG66" s="205"/>
      <c r="GH66" s="205"/>
      <c r="GI66" s="205"/>
      <c r="GJ66" s="205"/>
      <c r="GK66" s="205"/>
      <c r="GL66" s="205"/>
      <c r="GM66" s="205"/>
      <c r="GN66" s="205"/>
      <c r="GO66" s="205"/>
      <c r="GP66" s="205"/>
      <c r="GQ66" s="205"/>
      <c r="GR66" s="205"/>
      <c r="GS66" s="205"/>
      <c r="GT66" s="205"/>
      <c r="GU66" s="205"/>
      <c r="GV66" s="205"/>
      <c r="GW66" s="205"/>
      <c r="GX66" s="205"/>
      <c r="GY66" s="205"/>
      <c r="GZ66" s="205"/>
      <c r="HA66" s="205"/>
      <c r="HB66" s="205"/>
      <c r="HC66" s="205"/>
      <c r="HD66" s="205"/>
      <c r="HE66" s="205"/>
      <c r="HF66" s="205"/>
      <c r="HG66" s="205"/>
      <c r="HH66" s="205"/>
      <c r="HI66" s="205"/>
      <c r="HJ66" s="205"/>
      <c r="HK66" s="205"/>
      <c r="HL66" s="205"/>
      <c r="HM66" s="205"/>
      <c r="HN66" s="205"/>
      <c r="HO66" s="205"/>
      <c r="HP66" s="205"/>
      <c r="HQ66" s="205"/>
      <c r="HR66" s="205"/>
      <c r="HS66" s="205"/>
      <c r="HT66" s="205"/>
      <c r="HU66" s="205"/>
      <c r="HV66" s="205"/>
      <c r="HW66" s="205"/>
      <c r="HX66" s="205"/>
      <c r="HY66" s="205"/>
      <c r="HZ66" s="205"/>
      <c r="IA66" s="205"/>
      <c r="IB66" s="205"/>
      <c r="IC66" s="205"/>
      <c r="ID66" s="205"/>
      <c r="IE66" s="205"/>
      <c r="IF66" s="205"/>
      <c r="IG66" s="205"/>
      <c r="IH66" s="205"/>
      <c r="II66" s="205"/>
      <c r="IJ66" s="205"/>
      <c r="IK66" s="205"/>
      <c r="IL66" s="205"/>
      <c r="IM66" s="205"/>
      <c r="IN66" s="205"/>
      <c r="IO66" s="205"/>
      <c r="IP66" s="205"/>
      <c r="IQ66" s="205"/>
      <c r="IR66" s="205"/>
      <c r="IS66" s="205"/>
    </row>
    <row r="67" spans="1:253" s="175" customFormat="1" ht="13.5">
      <c r="A67" s="176">
        <v>10</v>
      </c>
      <c r="B67" s="177">
        <v>130.6</v>
      </c>
      <c r="C67" s="178">
        <v>2519.5</v>
      </c>
      <c r="D67" s="179">
        <v>8.9956</v>
      </c>
      <c r="E67" s="180">
        <v>0.0010002</v>
      </c>
      <c r="F67" s="178">
        <v>42</v>
      </c>
      <c r="G67" s="179">
        <v>0.151</v>
      </c>
      <c r="H67" s="180">
        <v>0.0010002</v>
      </c>
      <c r="I67" s="178">
        <v>42</v>
      </c>
      <c r="J67" s="179">
        <v>0.151</v>
      </c>
      <c r="K67" s="180">
        <v>0.0010002</v>
      </c>
      <c r="L67" s="178">
        <v>42</v>
      </c>
      <c r="M67" s="179">
        <v>0.151</v>
      </c>
      <c r="N67" s="180">
        <v>0.0010002</v>
      </c>
      <c r="O67" s="178">
        <v>42</v>
      </c>
      <c r="P67" s="179">
        <v>0.151</v>
      </c>
      <c r="Q67" s="180">
        <v>0.0010002</v>
      </c>
      <c r="R67" s="178">
        <v>42</v>
      </c>
      <c r="S67" s="179">
        <v>0.151</v>
      </c>
      <c r="T67" s="180">
        <v>0.0010002</v>
      </c>
      <c r="U67" s="178">
        <v>42</v>
      </c>
      <c r="V67" s="179">
        <v>0.151</v>
      </c>
      <c r="W67" s="180">
        <v>0.0010002</v>
      </c>
      <c r="X67" s="178">
        <v>42</v>
      </c>
      <c r="Y67" s="179">
        <v>0.151</v>
      </c>
      <c r="Z67" s="180">
        <v>0.0010002</v>
      </c>
      <c r="AA67" s="178">
        <v>42</v>
      </c>
      <c r="AB67" s="179">
        <v>0.151</v>
      </c>
      <c r="AC67" s="180">
        <v>0.0010002</v>
      </c>
      <c r="AD67" s="178">
        <v>42</v>
      </c>
      <c r="AE67" s="179">
        <v>0.151</v>
      </c>
      <c r="AF67" s="180">
        <v>0.0010002</v>
      </c>
      <c r="AG67" s="178">
        <v>42</v>
      </c>
      <c r="AH67" s="179">
        <v>0.151</v>
      </c>
      <c r="AI67" s="180">
        <v>0.0010002</v>
      </c>
      <c r="AJ67" s="178">
        <v>42.1</v>
      </c>
      <c r="AK67" s="179">
        <v>0.151</v>
      </c>
      <c r="AL67" s="180">
        <v>0.0010002</v>
      </c>
      <c r="AM67" s="178">
        <v>42.1</v>
      </c>
      <c r="AN67" s="179">
        <v>0.151</v>
      </c>
      <c r="AO67" s="180">
        <v>0.0010002</v>
      </c>
      <c r="AP67" s="178">
        <v>42.1</v>
      </c>
      <c r="AQ67" s="179">
        <v>0.151</v>
      </c>
      <c r="AR67" s="180">
        <v>0.0010002</v>
      </c>
      <c r="AS67" s="178">
        <v>42.1</v>
      </c>
      <c r="AT67" s="179">
        <v>0.151</v>
      </c>
      <c r="AU67" s="180">
        <v>0.0010002</v>
      </c>
      <c r="AV67" s="178">
        <v>42.2</v>
      </c>
      <c r="AW67" s="179">
        <v>0.151</v>
      </c>
      <c r="AX67" s="180">
        <v>0.0010001</v>
      </c>
      <c r="AY67" s="178">
        <v>42.3</v>
      </c>
      <c r="AZ67" s="179">
        <v>0.151</v>
      </c>
      <c r="BA67" s="180">
        <v>0.0010001</v>
      </c>
      <c r="BB67" s="178">
        <v>42.4</v>
      </c>
      <c r="BC67" s="179">
        <v>0.151</v>
      </c>
      <c r="BD67" s="180">
        <v>0.001</v>
      </c>
      <c r="BE67" s="178">
        <v>42.5</v>
      </c>
      <c r="BF67" s="179">
        <v>0.1509</v>
      </c>
      <c r="BG67" s="180">
        <v>0.0009998</v>
      </c>
      <c r="BH67" s="178">
        <v>43</v>
      </c>
      <c r="BI67" s="179">
        <v>0.1509</v>
      </c>
      <c r="BJ67" s="180">
        <v>0.0009995</v>
      </c>
      <c r="BK67" s="178">
        <v>43.5</v>
      </c>
      <c r="BL67" s="179">
        <v>0.1509</v>
      </c>
      <c r="BM67" s="180">
        <v>0.0009993</v>
      </c>
      <c r="BN67" s="178">
        <v>43.9</v>
      </c>
      <c r="BO67" s="179">
        <v>0.1508</v>
      </c>
      <c r="BP67" s="210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5"/>
      <c r="CZ67" s="205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5"/>
      <c r="DR67" s="205"/>
      <c r="DS67" s="205"/>
      <c r="DT67" s="205"/>
      <c r="DU67" s="205"/>
      <c r="DV67" s="205"/>
      <c r="DW67" s="205"/>
      <c r="DX67" s="205"/>
      <c r="DY67" s="205"/>
      <c r="DZ67" s="205"/>
      <c r="EA67" s="205"/>
      <c r="EB67" s="205"/>
      <c r="EC67" s="205"/>
      <c r="ED67" s="205"/>
      <c r="EE67" s="205"/>
      <c r="EF67" s="205"/>
      <c r="EG67" s="205"/>
      <c r="EH67" s="205"/>
      <c r="EI67" s="205"/>
      <c r="EJ67" s="205"/>
      <c r="EK67" s="205"/>
      <c r="EL67" s="205"/>
      <c r="EM67" s="205"/>
      <c r="EN67" s="205"/>
      <c r="EO67" s="205"/>
      <c r="EP67" s="205"/>
      <c r="EQ67" s="205"/>
      <c r="ER67" s="205"/>
      <c r="ES67" s="205"/>
      <c r="ET67" s="205"/>
      <c r="EU67" s="205"/>
      <c r="EV67" s="205"/>
      <c r="EW67" s="205"/>
      <c r="EX67" s="205"/>
      <c r="EY67" s="205"/>
      <c r="EZ67" s="205"/>
      <c r="FA67" s="205"/>
      <c r="FB67" s="205"/>
      <c r="FC67" s="205"/>
      <c r="FD67" s="205"/>
      <c r="FE67" s="205"/>
      <c r="FF67" s="205"/>
      <c r="FG67" s="205"/>
      <c r="FH67" s="205"/>
      <c r="FI67" s="205"/>
      <c r="FJ67" s="205"/>
      <c r="FK67" s="205"/>
      <c r="FL67" s="205"/>
      <c r="FM67" s="205"/>
      <c r="FN67" s="205"/>
      <c r="FO67" s="205"/>
      <c r="FP67" s="205"/>
      <c r="FQ67" s="205"/>
      <c r="FR67" s="205"/>
      <c r="FS67" s="205"/>
      <c r="FT67" s="205"/>
      <c r="FU67" s="205"/>
      <c r="FV67" s="205"/>
      <c r="FW67" s="205"/>
      <c r="FX67" s="205"/>
      <c r="FY67" s="205"/>
      <c r="FZ67" s="205"/>
      <c r="GA67" s="205"/>
      <c r="GB67" s="205"/>
      <c r="GC67" s="205"/>
      <c r="GD67" s="205"/>
      <c r="GE67" s="205"/>
      <c r="GF67" s="205"/>
      <c r="GG67" s="205"/>
      <c r="GH67" s="205"/>
      <c r="GI67" s="205"/>
      <c r="GJ67" s="205"/>
      <c r="GK67" s="205"/>
      <c r="GL67" s="205"/>
      <c r="GM67" s="205"/>
      <c r="GN67" s="205"/>
      <c r="GO67" s="205"/>
      <c r="GP67" s="205"/>
      <c r="GQ67" s="205"/>
      <c r="GR67" s="205"/>
      <c r="GS67" s="205"/>
      <c r="GT67" s="205"/>
      <c r="GU67" s="205"/>
      <c r="GV67" s="205"/>
      <c r="GW67" s="205"/>
      <c r="GX67" s="205"/>
      <c r="GY67" s="205"/>
      <c r="GZ67" s="205"/>
      <c r="HA67" s="205"/>
      <c r="HB67" s="205"/>
      <c r="HC67" s="205"/>
      <c r="HD67" s="205"/>
      <c r="HE67" s="205"/>
      <c r="HF67" s="205"/>
      <c r="HG67" s="205"/>
      <c r="HH67" s="205"/>
      <c r="HI67" s="205"/>
      <c r="HJ67" s="205"/>
      <c r="HK67" s="205"/>
      <c r="HL67" s="205"/>
      <c r="HM67" s="205"/>
      <c r="HN67" s="205"/>
      <c r="HO67" s="205"/>
      <c r="HP67" s="205"/>
      <c r="HQ67" s="205"/>
      <c r="HR67" s="205"/>
      <c r="HS67" s="205"/>
      <c r="HT67" s="205"/>
      <c r="HU67" s="205"/>
      <c r="HV67" s="205"/>
      <c r="HW67" s="205"/>
      <c r="HX67" s="205"/>
      <c r="HY67" s="205"/>
      <c r="HZ67" s="205"/>
      <c r="IA67" s="205"/>
      <c r="IB67" s="205"/>
      <c r="IC67" s="205"/>
      <c r="ID67" s="205"/>
      <c r="IE67" s="205"/>
      <c r="IF67" s="205"/>
      <c r="IG67" s="205"/>
      <c r="IH67" s="205"/>
      <c r="II67" s="205"/>
      <c r="IJ67" s="205"/>
      <c r="IK67" s="205"/>
      <c r="IL67" s="205"/>
      <c r="IM67" s="205"/>
      <c r="IN67" s="205"/>
      <c r="IO67" s="205"/>
      <c r="IP67" s="205"/>
      <c r="IQ67" s="205"/>
      <c r="IR67" s="205"/>
      <c r="IS67" s="205"/>
    </row>
    <row r="68" spans="1:253" s="175" customFormat="1" ht="13.5" customHeight="1">
      <c r="A68" s="176">
        <v>20</v>
      </c>
      <c r="B68" s="177">
        <v>135.23</v>
      </c>
      <c r="C68" s="178">
        <v>2538.1</v>
      </c>
      <c r="D68" s="179">
        <v>9.0604</v>
      </c>
      <c r="E68" s="180">
        <v>67.58</v>
      </c>
      <c r="F68" s="178">
        <v>2537.8</v>
      </c>
      <c r="G68" s="179">
        <v>8.7396</v>
      </c>
      <c r="H68" s="180">
        <v>0.0010017</v>
      </c>
      <c r="I68" s="178">
        <v>83.9</v>
      </c>
      <c r="J68" s="179">
        <v>0.2963</v>
      </c>
      <c r="K68" s="180">
        <v>0.0010017</v>
      </c>
      <c r="L68" s="178">
        <v>83.9</v>
      </c>
      <c r="M68" s="179">
        <v>0.2963</v>
      </c>
      <c r="N68" s="180">
        <v>0.0010017</v>
      </c>
      <c r="O68" s="178">
        <v>83.9</v>
      </c>
      <c r="P68" s="179">
        <v>0.2963</v>
      </c>
      <c r="Q68" s="180">
        <v>0.0010017</v>
      </c>
      <c r="R68" s="178">
        <v>83.9</v>
      </c>
      <c r="S68" s="179">
        <v>0.2963</v>
      </c>
      <c r="T68" s="180">
        <v>0.0010017</v>
      </c>
      <c r="U68" s="178">
        <v>83.9</v>
      </c>
      <c r="V68" s="179">
        <v>0.2963</v>
      </c>
      <c r="W68" s="180">
        <v>0.0010017</v>
      </c>
      <c r="X68" s="178">
        <v>83.9</v>
      </c>
      <c r="Y68" s="179">
        <v>0.2963</v>
      </c>
      <c r="Z68" s="180">
        <v>0.0010017</v>
      </c>
      <c r="AA68" s="178">
        <v>83.9</v>
      </c>
      <c r="AB68" s="179">
        <v>0.2963</v>
      </c>
      <c r="AC68" s="180">
        <v>0.0010017</v>
      </c>
      <c r="AD68" s="178">
        <v>83.9</v>
      </c>
      <c r="AE68" s="179">
        <v>0.2963</v>
      </c>
      <c r="AF68" s="180">
        <v>0.0010017</v>
      </c>
      <c r="AG68" s="178">
        <v>83.9</v>
      </c>
      <c r="AH68" s="179">
        <v>0.2963</v>
      </c>
      <c r="AI68" s="180">
        <v>0.0010017</v>
      </c>
      <c r="AJ68" s="178">
        <v>83.9</v>
      </c>
      <c r="AK68" s="179">
        <v>0.2963</v>
      </c>
      <c r="AL68" s="180">
        <v>0.0010017</v>
      </c>
      <c r="AM68" s="178">
        <v>83.9</v>
      </c>
      <c r="AN68" s="179">
        <v>0.2963</v>
      </c>
      <c r="AO68" s="180">
        <v>0.0010017</v>
      </c>
      <c r="AP68" s="178">
        <v>83.9</v>
      </c>
      <c r="AQ68" s="179">
        <v>0.2963</v>
      </c>
      <c r="AR68" s="180">
        <v>0.0010017</v>
      </c>
      <c r="AS68" s="178">
        <v>84</v>
      </c>
      <c r="AT68" s="179">
        <v>0.2963</v>
      </c>
      <c r="AU68" s="180">
        <v>0.0010016</v>
      </c>
      <c r="AV68" s="178">
        <v>84</v>
      </c>
      <c r="AW68" s="179">
        <v>0.2963</v>
      </c>
      <c r="AX68" s="180">
        <v>0.0010016</v>
      </c>
      <c r="AY68" s="178">
        <v>84.1</v>
      </c>
      <c r="AZ68" s="179">
        <v>0.2962</v>
      </c>
      <c r="BA68" s="180">
        <v>0.0010015</v>
      </c>
      <c r="BB68" s="178">
        <v>84.2</v>
      </c>
      <c r="BC68" s="179">
        <v>0.2962</v>
      </c>
      <c r="BD68" s="180">
        <v>0.0010015</v>
      </c>
      <c r="BE68" s="178">
        <v>84.3</v>
      </c>
      <c r="BF68" s="179">
        <v>0.2962</v>
      </c>
      <c r="BG68" s="180">
        <v>0.0010013</v>
      </c>
      <c r="BH68" s="178">
        <v>84.8</v>
      </c>
      <c r="BI68" s="179">
        <v>0.2961</v>
      </c>
      <c r="BJ68" s="180">
        <v>0.001001</v>
      </c>
      <c r="BK68" s="178">
        <v>85.3</v>
      </c>
      <c r="BL68" s="179">
        <v>0.296</v>
      </c>
      <c r="BM68" s="180">
        <v>0.0010008</v>
      </c>
      <c r="BN68" s="178">
        <v>85.7</v>
      </c>
      <c r="BO68" s="179">
        <v>0.2959</v>
      </c>
      <c r="BP68" s="210"/>
      <c r="BQ68" s="205"/>
      <c r="BR68" s="205"/>
      <c r="BS68" s="205"/>
      <c r="BT68" s="205"/>
      <c r="BU68" s="205"/>
      <c r="BV68" s="205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/>
      <c r="CU68" s="205"/>
      <c r="CV68" s="205"/>
      <c r="CW68" s="205"/>
      <c r="CX68" s="205"/>
      <c r="CY68" s="205"/>
      <c r="CZ68" s="205"/>
      <c r="DA68" s="205"/>
      <c r="DB68" s="205"/>
      <c r="DC68" s="205"/>
      <c r="DD68" s="205"/>
      <c r="DE68" s="205"/>
      <c r="DF68" s="205"/>
      <c r="DG68" s="205"/>
      <c r="DH68" s="205"/>
      <c r="DI68" s="205"/>
      <c r="DJ68" s="205"/>
      <c r="DK68" s="205"/>
      <c r="DL68" s="205"/>
      <c r="DM68" s="205"/>
      <c r="DN68" s="205"/>
      <c r="DO68" s="205"/>
      <c r="DP68" s="205"/>
      <c r="DQ68" s="205"/>
      <c r="DR68" s="205"/>
      <c r="DS68" s="205"/>
      <c r="DT68" s="205"/>
      <c r="DU68" s="205"/>
      <c r="DV68" s="205"/>
      <c r="DW68" s="205"/>
      <c r="DX68" s="205"/>
      <c r="DY68" s="205"/>
      <c r="DZ68" s="205"/>
      <c r="EA68" s="205"/>
      <c r="EB68" s="205"/>
      <c r="EC68" s="205"/>
      <c r="ED68" s="205"/>
      <c r="EE68" s="205"/>
      <c r="EF68" s="205"/>
      <c r="EG68" s="205"/>
      <c r="EH68" s="205"/>
      <c r="EI68" s="205"/>
      <c r="EJ68" s="205"/>
      <c r="EK68" s="205"/>
      <c r="EL68" s="205"/>
      <c r="EM68" s="205"/>
      <c r="EN68" s="205"/>
      <c r="EO68" s="205"/>
      <c r="EP68" s="205"/>
      <c r="EQ68" s="205"/>
      <c r="ER68" s="205"/>
      <c r="ES68" s="205"/>
      <c r="ET68" s="205"/>
      <c r="EU68" s="205"/>
      <c r="EV68" s="205"/>
      <c r="EW68" s="205"/>
      <c r="EX68" s="205"/>
      <c r="EY68" s="205"/>
      <c r="EZ68" s="205"/>
      <c r="FA68" s="205"/>
      <c r="FB68" s="205"/>
      <c r="FC68" s="205"/>
      <c r="FD68" s="205"/>
      <c r="FE68" s="205"/>
      <c r="FF68" s="205"/>
      <c r="FG68" s="205"/>
      <c r="FH68" s="205"/>
      <c r="FI68" s="205"/>
      <c r="FJ68" s="205"/>
      <c r="FK68" s="205"/>
      <c r="FL68" s="205"/>
      <c r="FM68" s="205"/>
      <c r="FN68" s="205"/>
      <c r="FO68" s="205"/>
      <c r="FP68" s="205"/>
      <c r="FQ68" s="205"/>
      <c r="FR68" s="205"/>
      <c r="FS68" s="205"/>
      <c r="FT68" s="205"/>
      <c r="FU68" s="205"/>
      <c r="FV68" s="205"/>
      <c r="FW68" s="205"/>
      <c r="FX68" s="205"/>
      <c r="FY68" s="205"/>
      <c r="FZ68" s="205"/>
      <c r="GA68" s="205"/>
      <c r="GB68" s="205"/>
      <c r="GC68" s="205"/>
      <c r="GD68" s="205"/>
      <c r="GE68" s="205"/>
      <c r="GF68" s="205"/>
      <c r="GG68" s="205"/>
      <c r="GH68" s="205"/>
      <c r="GI68" s="205"/>
      <c r="GJ68" s="205"/>
      <c r="GK68" s="205"/>
      <c r="GL68" s="205"/>
      <c r="GM68" s="205"/>
      <c r="GN68" s="205"/>
      <c r="GO68" s="205"/>
      <c r="GP68" s="205"/>
      <c r="GQ68" s="205"/>
      <c r="GR68" s="205"/>
      <c r="GS68" s="205"/>
      <c r="GT68" s="205"/>
      <c r="GU68" s="205"/>
      <c r="GV68" s="205"/>
      <c r="GW68" s="205"/>
      <c r="GX68" s="205"/>
      <c r="GY68" s="205"/>
      <c r="GZ68" s="205"/>
      <c r="HA68" s="205"/>
      <c r="HB68" s="205"/>
      <c r="HC68" s="205"/>
      <c r="HD68" s="205"/>
      <c r="HE68" s="205"/>
      <c r="HF68" s="205"/>
      <c r="HG68" s="205"/>
      <c r="HH68" s="205"/>
      <c r="HI68" s="205"/>
      <c r="HJ68" s="205"/>
      <c r="HK68" s="205"/>
      <c r="HL68" s="205"/>
      <c r="HM68" s="205"/>
      <c r="HN68" s="205"/>
      <c r="HO68" s="205"/>
      <c r="HP68" s="205"/>
      <c r="HQ68" s="205"/>
      <c r="HR68" s="205"/>
      <c r="HS68" s="205"/>
      <c r="HT68" s="205"/>
      <c r="HU68" s="205"/>
      <c r="HV68" s="205"/>
      <c r="HW68" s="205"/>
      <c r="HX68" s="205"/>
      <c r="HY68" s="205"/>
      <c r="HZ68" s="205"/>
      <c r="IA68" s="205"/>
      <c r="IB68" s="205"/>
      <c r="IC68" s="205"/>
      <c r="ID68" s="205"/>
      <c r="IE68" s="205"/>
      <c r="IF68" s="205"/>
      <c r="IG68" s="205"/>
      <c r="IH68" s="205"/>
      <c r="II68" s="205"/>
      <c r="IJ68" s="205"/>
      <c r="IK68" s="205"/>
      <c r="IL68" s="205"/>
      <c r="IM68" s="205"/>
      <c r="IN68" s="205"/>
      <c r="IO68" s="205"/>
      <c r="IP68" s="205"/>
      <c r="IQ68" s="205"/>
      <c r="IR68" s="205"/>
      <c r="IS68" s="205"/>
    </row>
    <row r="69" spans="1:253" s="175" customFormat="1" ht="13.5" customHeight="1">
      <c r="A69" s="176">
        <v>30</v>
      </c>
      <c r="B69" s="177">
        <v>139.85</v>
      </c>
      <c r="C69" s="178">
        <v>2556.8</v>
      </c>
      <c r="D69" s="179">
        <v>9.123</v>
      </c>
      <c r="E69" s="180">
        <v>69.9</v>
      </c>
      <c r="F69" s="178">
        <v>2556.5</v>
      </c>
      <c r="G69" s="179">
        <v>8.8024</v>
      </c>
      <c r="H69" s="180">
        <v>46.58</v>
      </c>
      <c r="I69" s="178">
        <v>2556.3</v>
      </c>
      <c r="J69" s="179">
        <v>8.6145</v>
      </c>
      <c r="K69" s="180">
        <v>34.92</v>
      </c>
      <c r="L69" s="178">
        <v>2556</v>
      </c>
      <c r="M69" s="179">
        <v>8.481</v>
      </c>
      <c r="N69" s="180">
        <v>0.0010043</v>
      </c>
      <c r="O69" s="178">
        <v>125.7</v>
      </c>
      <c r="P69" s="179">
        <v>0.4365</v>
      </c>
      <c r="Q69" s="180">
        <v>0.0010043</v>
      </c>
      <c r="R69" s="178">
        <v>125.7</v>
      </c>
      <c r="S69" s="179">
        <v>0.4365</v>
      </c>
      <c r="T69" s="180">
        <v>0.0010043</v>
      </c>
      <c r="U69" s="178">
        <v>125.7</v>
      </c>
      <c r="V69" s="179">
        <v>0.4365</v>
      </c>
      <c r="W69" s="180">
        <v>0.0010043</v>
      </c>
      <c r="X69" s="178">
        <v>125.7</v>
      </c>
      <c r="Y69" s="179">
        <v>0.4365</v>
      </c>
      <c r="Z69" s="180">
        <v>0.0010043</v>
      </c>
      <c r="AA69" s="178">
        <v>125.7</v>
      </c>
      <c r="AB69" s="179">
        <v>0.4365</v>
      </c>
      <c r="AC69" s="180">
        <v>0.0010043</v>
      </c>
      <c r="AD69" s="178">
        <v>125.7</v>
      </c>
      <c r="AE69" s="179">
        <v>0.4365</v>
      </c>
      <c r="AF69" s="180">
        <v>0.0010043</v>
      </c>
      <c r="AG69" s="178">
        <v>125.7</v>
      </c>
      <c r="AH69" s="179">
        <v>0.4365</v>
      </c>
      <c r="AI69" s="180">
        <v>0.0010043</v>
      </c>
      <c r="AJ69" s="178">
        <v>125.7</v>
      </c>
      <c r="AK69" s="179">
        <v>0.4365</v>
      </c>
      <c r="AL69" s="180">
        <v>0.0010043</v>
      </c>
      <c r="AM69" s="178">
        <v>125.7</v>
      </c>
      <c r="AN69" s="179">
        <v>0.4365</v>
      </c>
      <c r="AO69" s="180">
        <v>0.0010043</v>
      </c>
      <c r="AP69" s="178">
        <v>125.7</v>
      </c>
      <c r="AQ69" s="179">
        <v>0.4365</v>
      </c>
      <c r="AR69" s="180">
        <v>0.0010043</v>
      </c>
      <c r="AS69" s="178">
        <v>125.8</v>
      </c>
      <c r="AT69" s="179">
        <v>0.4365</v>
      </c>
      <c r="AU69" s="180">
        <v>0.0010042</v>
      </c>
      <c r="AV69" s="178">
        <v>125.8</v>
      </c>
      <c r="AW69" s="179">
        <v>0.4364</v>
      </c>
      <c r="AX69" s="180">
        <v>0.0010042</v>
      </c>
      <c r="AY69" s="178">
        <v>125.9</v>
      </c>
      <c r="AZ69" s="179">
        <v>0.4364</v>
      </c>
      <c r="BA69" s="180">
        <v>0.0010041</v>
      </c>
      <c r="BB69" s="178">
        <v>126</v>
      </c>
      <c r="BC69" s="179">
        <v>0.4364</v>
      </c>
      <c r="BD69" s="180">
        <v>0.0010041</v>
      </c>
      <c r="BE69" s="178">
        <v>126.1</v>
      </c>
      <c r="BF69" s="179">
        <v>0.4364</v>
      </c>
      <c r="BG69" s="180">
        <v>0.0010039</v>
      </c>
      <c r="BH69" s="178">
        <v>126.6</v>
      </c>
      <c r="BI69" s="179">
        <v>0.4362</v>
      </c>
      <c r="BJ69" s="180">
        <v>0.0010036</v>
      </c>
      <c r="BK69" s="178">
        <v>127</v>
      </c>
      <c r="BL69" s="179">
        <v>0.436</v>
      </c>
      <c r="BM69" s="180">
        <v>0.0010034</v>
      </c>
      <c r="BN69" s="178">
        <v>127.5</v>
      </c>
      <c r="BO69" s="179">
        <v>0.4359</v>
      </c>
      <c r="BP69" s="210"/>
      <c r="BQ69" s="205"/>
      <c r="BR69" s="205"/>
      <c r="BS69" s="205"/>
      <c r="BT69" s="205"/>
      <c r="BU69" s="205"/>
      <c r="BV69" s="205"/>
      <c r="BW69" s="205"/>
      <c r="BX69" s="205"/>
      <c r="BY69" s="205"/>
      <c r="BZ69" s="205"/>
      <c r="CA69" s="205"/>
      <c r="CB69" s="205"/>
      <c r="CC69" s="205"/>
      <c r="CD69" s="205"/>
      <c r="CE69" s="205"/>
      <c r="CF69" s="205"/>
      <c r="CG69" s="205"/>
      <c r="CH69" s="205"/>
      <c r="CI69" s="205"/>
      <c r="CJ69" s="205"/>
      <c r="CK69" s="205"/>
      <c r="CL69" s="205"/>
      <c r="CM69" s="205"/>
      <c r="CN69" s="205"/>
      <c r="CO69" s="205"/>
      <c r="CP69" s="205"/>
      <c r="CQ69" s="205"/>
      <c r="CR69" s="205"/>
      <c r="CS69" s="205"/>
      <c r="CT69" s="205"/>
      <c r="CU69" s="205"/>
      <c r="CV69" s="205"/>
      <c r="CW69" s="205"/>
      <c r="CX69" s="205"/>
      <c r="CY69" s="205"/>
      <c r="CZ69" s="205"/>
      <c r="DA69" s="205"/>
      <c r="DB69" s="205"/>
      <c r="DC69" s="205"/>
      <c r="DD69" s="205"/>
      <c r="DE69" s="205"/>
      <c r="DF69" s="205"/>
      <c r="DG69" s="205"/>
      <c r="DH69" s="205"/>
      <c r="DI69" s="205"/>
      <c r="DJ69" s="205"/>
      <c r="DK69" s="205"/>
      <c r="DL69" s="205"/>
      <c r="DM69" s="205"/>
      <c r="DN69" s="205"/>
      <c r="DO69" s="205"/>
      <c r="DP69" s="205"/>
      <c r="DQ69" s="205"/>
      <c r="DR69" s="205"/>
      <c r="DS69" s="205"/>
      <c r="DT69" s="205"/>
      <c r="DU69" s="205"/>
      <c r="DV69" s="205"/>
      <c r="DW69" s="205"/>
      <c r="DX69" s="205"/>
      <c r="DY69" s="205"/>
      <c r="DZ69" s="205"/>
      <c r="EA69" s="205"/>
      <c r="EB69" s="205"/>
      <c r="EC69" s="205"/>
      <c r="ED69" s="205"/>
      <c r="EE69" s="205"/>
      <c r="EF69" s="205"/>
      <c r="EG69" s="205"/>
      <c r="EH69" s="205"/>
      <c r="EI69" s="205"/>
      <c r="EJ69" s="205"/>
      <c r="EK69" s="205"/>
      <c r="EL69" s="205"/>
      <c r="EM69" s="205"/>
      <c r="EN69" s="205"/>
      <c r="EO69" s="205"/>
      <c r="EP69" s="205"/>
      <c r="EQ69" s="205"/>
      <c r="ER69" s="205"/>
      <c r="ES69" s="205"/>
      <c r="ET69" s="205"/>
      <c r="EU69" s="205"/>
      <c r="EV69" s="205"/>
      <c r="EW69" s="205"/>
      <c r="EX69" s="205"/>
      <c r="EY69" s="205"/>
      <c r="EZ69" s="205"/>
      <c r="FA69" s="205"/>
      <c r="FB69" s="205"/>
      <c r="FC69" s="205"/>
      <c r="FD69" s="205"/>
      <c r="FE69" s="205"/>
      <c r="FF69" s="205"/>
      <c r="FG69" s="205"/>
      <c r="FH69" s="205"/>
      <c r="FI69" s="205"/>
      <c r="FJ69" s="205"/>
      <c r="FK69" s="205"/>
      <c r="FL69" s="205"/>
      <c r="FM69" s="205"/>
      <c r="FN69" s="205"/>
      <c r="FO69" s="205"/>
      <c r="FP69" s="205"/>
      <c r="FQ69" s="205"/>
      <c r="FR69" s="205"/>
      <c r="FS69" s="205"/>
      <c r="FT69" s="205"/>
      <c r="FU69" s="205"/>
      <c r="FV69" s="205"/>
      <c r="FW69" s="205"/>
      <c r="FX69" s="205"/>
      <c r="FY69" s="205"/>
      <c r="FZ69" s="205"/>
      <c r="GA69" s="205"/>
      <c r="GB69" s="205"/>
      <c r="GC69" s="205"/>
      <c r="GD69" s="205"/>
      <c r="GE69" s="205"/>
      <c r="GF69" s="205"/>
      <c r="GG69" s="205"/>
      <c r="GH69" s="205"/>
      <c r="GI69" s="205"/>
      <c r="GJ69" s="205"/>
      <c r="GK69" s="205"/>
      <c r="GL69" s="205"/>
      <c r="GM69" s="205"/>
      <c r="GN69" s="205"/>
      <c r="GO69" s="205"/>
      <c r="GP69" s="205"/>
      <c r="GQ69" s="205"/>
      <c r="GR69" s="205"/>
      <c r="GS69" s="205"/>
      <c r="GT69" s="205"/>
      <c r="GU69" s="205"/>
      <c r="GV69" s="205"/>
      <c r="GW69" s="205"/>
      <c r="GX69" s="205"/>
      <c r="GY69" s="205"/>
      <c r="GZ69" s="205"/>
      <c r="HA69" s="205"/>
      <c r="HB69" s="205"/>
      <c r="HC69" s="205"/>
      <c r="HD69" s="205"/>
      <c r="HE69" s="205"/>
      <c r="HF69" s="205"/>
      <c r="HG69" s="205"/>
      <c r="HH69" s="205"/>
      <c r="HI69" s="205"/>
      <c r="HJ69" s="205"/>
      <c r="HK69" s="205"/>
      <c r="HL69" s="205"/>
      <c r="HM69" s="205"/>
      <c r="HN69" s="205"/>
      <c r="HO69" s="205"/>
      <c r="HP69" s="205"/>
      <c r="HQ69" s="205"/>
      <c r="HR69" s="205"/>
      <c r="HS69" s="205"/>
      <c r="HT69" s="205"/>
      <c r="HU69" s="205"/>
      <c r="HV69" s="205"/>
      <c r="HW69" s="205"/>
      <c r="HX69" s="205"/>
      <c r="HY69" s="205"/>
      <c r="HZ69" s="205"/>
      <c r="IA69" s="205"/>
      <c r="IB69" s="205"/>
      <c r="IC69" s="205"/>
      <c r="ID69" s="205"/>
      <c r="IE69" s="205"/>
      <c r="IF69" s="205"/>
      <c r="IG69" s="205"/>
      <c r="IH69" s="205"/>
      <c r="II69" s="205"/>
      <c r="IJ69" s="205"/>
      <c r="IK69" s="205"/>
      <c r="IL69" s="205"/>
      <c r="IM69" s="205"/>
      <c r="IN69" s="205"/>
      <c r="IO69" s="205"/>
      <c r="IP69" s="205"/>
      <c r="IQ69" s="205"/>
      <c r="IR69" s="205"/>
      <c r="IS69" s="205"/>
    </row>
    <row r="70" spans="1:253" s="175" customFormat="1" ht="13.5" customHeight="1">
      <c r="A70" s="176">
        <v>40</v>
      </c>
      <c r="B70" s="177">
        <v>144.47</v>
      </c>
      <c r="C70" s="178">
        <v>2575.5</v>
      </c>
      <c r="D70" s="179">
        <v>9.1837</v>
      </c>
      <c r="E70" s="180">
        <v>72.21</v>
      </c>
      <c r="F70" s="178">
        <v>2575.3</v>
      </c>
      <c r="G70" s="179">
        <v>8.8632</v>
      </c>
      <c r="H70" s="180">
        <v>48.13</v>
      </c>
      <c r="I70" s="178">
        <v>2575</v>
      </c>
      <c r="J70" s="179">
        <v>8.6755</v>
      </c>
      <c r="K70" s="180">
        <v>36.08</v>
      </c>
      <c r="L70" s="178">
        <v>2574.8</v>
      </c>
      <c r="M70" s="179">
        <v>8.5421</v>
      </c>
      <c r="N70" s="180">
        <v>28.86</v>
      </c>
      <c r="O70" s="178">
        <v>2574.6</v>
      </c>
      <c r="P70" s="179">
        <v>8.4385</v>
      </c>
      <c r="Q70" s="180">
        <v>0.0010078</v>
      </c>
      <c r="R70" s="178">
        <v>167.4</v>
      </c>
      <c r="S70" s="179">
        <v>0.5721</v>
      </c>
      <c r="T70" s="180">
        <v>0.0010078</v>
      </c>
      <c r="U70" s="178">
        <v>167.5</v>
      </c>
      <c r="V70" s="179">
        <v>0.5721</v>
      </c>
      <c r="W70" s="180">
        <v>0.0010078</v>
      </c>
      <c r="X70" s="178">
        <v>167.5</v>
      </c>
      <c r="Y70" s="179">
        <v>0.5721</v>
      </c>
      <c r="Z70" s="180">
        <v>0.0010078</v>
      </c>
      <c r="AA70" s="178">
        <v>167.5</v>
      </c>
      <c r="AB70" s="179">
        <v>0.5721</v>
      </c>
      <c r="AC70" s="180">
        <v>0.0010078</v>
      </c>
      <c r="AD70" s="178">
        <v>167.5</v>
      </c>
      <c r="AE70" s="179">
        <v>0.5721</v>
      </c>
      <c r="AF70" s="180">
        <v>0.0010078</v>
      </c>
      <c r="AG70" s="178">
        <v>167.5</v>
      </c>
      <c r="AH70" s="179">
        <v>0.5721</v>
      </c>
      <c r="AI70" s="180">
        <v>0.0010078</v>
      </c>
      <c r="AJ70" s="178">
        <v>167.5</v>
      </c>
      <c r="AK70" s="179">
        <v>0.5721</v>
      </c>
      <c r="AL70" s="180">
        <v>0.0010078</v>
      </c>
      <c r="AM70" s="178">
        <v>167.5</v>
      </c>
      <c r="AN70" s="179">
        <v>0.5721</v>
      </c>
      <c r="AO70" s="180">
        <v>0.0010078</v>
      </c>
      <c r="AP70" s="178">
        <v>167.5</v>
      </c>
      <c r="AQ70" s="179">
        <v>0.5721</v>
      </c>
      <c r="AR70" s="180">
        <v>0.0010078</v>
      </c>
      <c r="AS70" s="178">
        <v>167.5</v>
      </c>
      <c r="AT70" s="179">
        <v>0.5721</v>
      </c>
      <c r="AU70" s="180">
        <v>0.0010077</v>
      </c>
      <c r="AV70" s="178">
        <v>167.6</v>
      </c>
      <c r="AW70" s="179">
        <v>0.572</v>
      </c>
      <c r="AX70" s="180">
        <v>0.0010077</v>
      </c>
      <c r="AY70" s="178">
        <v>167.7</v>
      </c>
      <c r="AZ70" s="179">
        <v>0.572</v>
      </c>
      <c r="BA70" s="180">
        <v>0.0010076</v>
      </c>
      <c r="BB70" s="178">
        <v>167.8</v>
      </c>
      <c r="BC70" s="179">
        <v>0.572</v>
      </c>
      <c r="BD70" s="180">
        <v>0.0010076</v>
      </c>
      <c r="BE70" s="178">
        <v>167.9</v>
      </c>
      <c r="BF70" s="179">
        <v>0.5719</v>
      </c>
      <c r="BG70" s="180">
        <v>0.0010074</v>
      </c>
      <c r="BH70" s="178">
        <v>168.3</v>
      </c>
      <c r="BI70" s="179">
        <v>0.5717</v>
      </c>
      <c r="BJ70" s="180">
        <v>0.0010071</v>
      </c>
      <c r="BK70" s="178">
        <v>168.8</v>
      </c>
      <c r="BL70" s="179">
        <v>0.5715</v>
      </c>
      <c r="BM70" s="180">
        <v>0.0010069</v>
      </c>
      <c r="BN70" s="178">
        <v>169.2</v>
      </c>
      <c r="BO70" s="179">
        <v>0.5713</v>
      </c>
      <c r="BP70" s="210"/>
      <c r="BQ70" s="205"/>
      <c r="BR70" s="205"/>
      <c r="BS70" s="205"/>
      <c r="BT70" s="205"/>
      <c r="BU70" s="205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5"/>
      <c r="DE70" s="205"/>
      <c r="DF70" s="205"/>
      <c r="DG70" s="205"/>
      <c r="DH70" s="205"/>
      <c r="DI70" s="205"/>
      <c r="DJ70" s="205"/>
      <c r="DK70" s="205"/>
      <c r="DL70" s="205"/>
      <c r="DM70" s="205"/>
      <c r="DN70" s="205"/>
      <c r="DO70" s="205"/>
      <c r="DP70" s="205"/>
      <c r="DQ70" s="205"/>
      <c r="DR70" s="205"/>
      <c r="DS70" s="205"/>
      <c r="DT70" s="205"/>
      <c r="DU70" s="205"/>
      <c r="DV70" s="205"/>
      <c r="DW70" s="205"/>
      <c r="DX70" s="205"/>
      <c r="DY70" s="205"/>
      <c r="DZ70" s="205"/>
      <c r="EA70" s="205"/>
      <c r="EB70" s="205"/>
      <c r="EC70" s="205"/>
      <c r="ED70" s="205"/>
      <c r="EE70" s="205"/>
      <c r="EF70" s="205"/>
      <c r="EG70" s="205"/>
      <c r="EH70" s="205"/>
      <c r="EI70" s="205"/>
      <c r="EJ70" s="205"/>
      <c r="EK70" s="205"/>
      <c r="EL70" s="205"/>
      <c r="EM70" s="205"/>
      <c r="EN70" s="205"/>
      <c r="EO70" s="205"/>
      <c r="EP70" s="205"/>
      <c r="EQ70" s="205"/>
      <c r="ER70" s="205"/>
      <c r="ES70" s="205"/>
      <c r="ET70" s="205"/>
      <c r="EU70" s="205"/>
      <c r="EV70" s="205"/>
      <c r="EW70" s="205"/>
      <c r="EX70" s="205"/>
      <c r="EY70" s="205"/>
      <c r="EZ70" s="205"/>
      <c r="FA70" s="205"/>
      <c r="FB70" s="205"/>
      <c r="FC70" s="205"/>
      <c r="FD70" s="205"/>
      <c r="FE70" s="205"/>
      <c r="FF70" s="205"/>
      <c r="FG70" s="205"/>
      <c r="FH70" s="205"/>
      <c r="FI70" s="205"/>
      <c r="FJ70" s="205"/>
      <c r="FK70" s="205"/>
      <c r="FL70" s="205"/>
      <c r="FM70" s="205"/>
      <c r="FN70" s="205"/>
      <c r="FO70" s="205"/>
      <c r="FP70" s="205"/>
      <c r="FQ70" s="205"/>
      <c r="FR70" s="205"/>
      <c r="FS70" s="205"/>
      <c r="FT70" s="205"/>
      <c r="FU70" s="205"/>
      <c r="FV70" s="205"/>
      <c r="FW70" s="205"/>
      <c r="FX70" s="205"/>
      <c r="FY70" s="205"/>
      <c r="FZ70" s="205"/>
      <c r="GA70" s="205"/>
      <c r="GB70" s="205"/>
      <c r="GC70" s="205"/>
      <c r="GD70" s="205"/>
      <c r="GE70" s="205"/>
      <c r="GF70" s="205"/>
      <c r="GG70" s="205"/>
      <c r="GH70" s="205"/>
      <c r="GI70" s="205"/>
      <c r="GJ70" s="205"/>
      <c r="GK70" s="205"/>
      <c r="GL70" s="205"/>
      <c r="GM70" s="205"/>
      <c r="GN70" s="205"/>
      <c r="GO70" s="205"/>
      <c r="GP70" s="205"/>
      <c r="GQ70" s="205"/>
      <c r="GR70" s="205"/>
      <c r="GS70" s="205"/>
      <c r="GT70" s="205"/>
      <c r="GU70" s="205"/>
      <c r="GV70" s="205"/>
      <c r="GW70" s="205"/>
      <c r="GX70" s="205"/>
      <c r="GY70" s="205"/>
      <c r="GZ70" s="205"/>
      <c r="HA70" s="205"/>
      <c r="HB70" s="205"/>
      <c r="HC70" s="205"/>
      <c r="HD70" s="205"/>
      <c r="HE70" s="205"/>
      <c r="HF70" s="205"/>
      <c r="HG70" s="205"/>
      <c r="HH70" s="205"/>
      <c r="HI70" s="205"/>
      <c r="HJ70" s="205"/>
      <c r="HK70" s="205"/>
      <c r="HL70" s="205"/>
      <c r="HM70" s="205"/>
      <c r="HN70" s="205"/>
      <c r="HO70" s="205"/>
      <c r="HP70" s="205"/>
      <c r="HQ70" s="205"/>
      <c r="HR70" s="205"/>
      <c r="HS70" s="205"/>
      <c r="HT70" s="205"/>
      <c r="HU70" s="205"/>
      <c r="HV70" s="205"/>
      <c r="HW70" s="205"/>
      <c r="HX70" s="205"/>
      <c r="HY70" s="205"/>
      <c r="HZ70" s="205"/>
      <c r="IA70" s="205"/>
      <c r="IB70" s="205"/>
      <c r="IC70" s="205"/>
      <c r="ID70" s="205"/>
      <c r="IE70" s="205"/>
      <c r="IF70" s="205"/>
      <c r="IG70" s="205"/>
      <c r="IH70" s="205"/>
      <c r="II70" s="205"/>
      <c r="IJ70" s="205"/>
      <c r="IK70" s="205"/>
      <c r="IL70" s="205"/>
      <c r="IM70" s="205"/>
      <c r="IN70" s="205"/>
      <c r="IO70" s="205"/>
      <c r="IP70" s="205"/>
      <c r="IQ70" s="205"/>
      <c r="IR70" s="205"/>
      <c r="IS70" s="205"/>
    </row>
    <row r="71" spans="1:253" s="175" customFormat="1" ht="13.5">
      <c r="A71" s="176">
        <v>50</v>
      </c>
      <c r="B71" s="177">
        <v>149.09</v>
      </c>
      <c r="C71" s="178">
        <v>2594.2</v>
      </c>
      <c r="D71" s="179">
        <v>9.2426</v>
      </c>
      <c r="E71" s="180">
        <v>74.53</v>
      </c>
      <c r="F71" s="178">
        <v>2594</v>
      </c>
      <c r="G71" s="179">
        <v>8.9222</v>
      </c>
      <c r="H71" s="180">
        <v>49.67</v>
      </c>
      <c r="I71" s="178">
        <v>2593.8</v>
      </c>
      <c r="J71" s="179">
        <v>8.7345</v>
      </c>
      <c r="K71" s="180">
        <v>37.24</v>
      </c>
      <c r="L71" s="178">
        <v>2593.6</v>
      </c>
      <c r="M71" s="179">
        <v>8.6012</v>
      </c>
      <c r="N71" s="180">
        <v>29.78</v>
      </c>
      <c r="O71" s="178">
        <v>2593.4</v>
      </c>
      <c r="P71" s="179">
        <v>8.4977</v>
      </c>
      <c r="Q71" s="180">
        <v>14.87</v>
      </c>
      <c r="R71" s="178">
        <v>2592.3</v>
      </c>
      <c r="S71" s="179">
        <v>8.1752</v>
      </c>
      <c r="T71" s="180">
        <v>0.0010121</v>
      </c>
      <c r="U71" s="178">
        <v>209.3</v>
      </c>
      <c r="V71" s="179">
        <v>0.7035</v>
      </c>
      <c r="W71" s="180">
        <v>0.0010121</v>
      </c>
      <c r="X71" s="178">
        <v>209.3</v>
      </c>
      <c r="Y71" s="179">
        <v>0.7035</v>
      </c>
      <c r="Z71" s="180">
        <v>0.0010121</v>
      </c>
      <c r="AA71" s="178">
        <v>209.3</v>
      </c>
      <c r="AB71" s="179">
        <v>0.7035</v>
      </c>
      <c r="AC71" s="180">
        <v>0.0010121</v>
      </c>
      <c r="AD71" s="178">
        <v>209.3</v>
      </c>
      <c r="AE71" s="179">
        <v>0.7035</v>
      </c>
      <c r="AF71" s="180">
        <v>0.0010121</v>
      </c>
      <c r="AG71" s="178">
        <v>209.3</v>
      </c>
      <c r="AH71" s="179">
        <v>0.7035</v>
      </c>
      <c r="AI71" s="180">
        <v>0.0010121</v>
      </c>
      <c r="AJ71" s="178">
        <v>209.3</v>
      </c>
      <c r="AK71" s="179">
        <v>0.7035</v>
      </c>
      <c r="AL71" s="180">
        <v>0.0010121</v>
      </c>
      <c r="AM71" s="178">
        <v>209.3</v>
      </c>
      <c r="AN71" s="179">
        <v>0.7035</v>
      </c>
      <c r="AO71" s="180">
        <v>0.0010121</v>
      </c>
      <c r="AP71" s="178">
        <v>209.3</v>
      </c>
      <c r="AQ71" s="179">
        <v>0.7035</v>
      </c>
      <c r="AR71" s="180">
        <v>0.0010121</v>
      </c>
      <c r="AS71" s="178">
        <v>209.3</v>
      </c>
      <c r="AT71" s="179">
        <v>0.7035</v>
      </c>
      <c r="AU71" s="180">
        <v>0.001012</v>
      </c>
      <c r="AV71" s="178">
        <v>209.4</v>
      </c>
      <c r="AW71" s="179">
        <v>0.7034</v>
      </c>
      <c r="AX71" s="180">
        <v>0.001012</v>
      </c>
      <c r="AY71" s="178">
        <v>209.5</v>
      </c>
      <c r="AZ71" s="179">
        <v>0.7034</v>
      </c>
      <c r="BA71" s="180">
        <v>0.0010119</v>
      </c>
      <c r="BB71" s="178">
        <v>209.6</v>
      </c>
      <c r="BC71" s="179">
        <v>0.7033</v>
      </c>
      <c r="BD71" s="180">
        <v>0.0010119</v>
      </c>
      <c r="BE71" s="178">
        <v>209.7</v>
      </c>
      <c r="BF71" s="179">
        <v>0.7033</v>
      </c>
      <c r="BG71" s="180">
        <v>0.0010117</v>
      </c>
      <c r="BH71" s="178">
        <v>210.1</v>
      </c>
      <c r="BI71" s="179">
        <v>0.703</v>
      </c>
      <c r="BJ71" s="180">
        <v>0.0010114</v>
      </c>
      <c r="BK71" s="178">
        <v>210.6</v>
      </c>
      <c r="BL71" s="179">
        <v>0.7028</v>
      </c>
      <c r="BM71" s="180">
        <v>0.0010112</v>
      </c>
      <c r="BN71" s="178">
        <v>211</v>
      </c>
      <c r="BO71" s="179">
        <v>0.7026</v>
      </c>
      <c r="BP71" s="210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5"/>
      <c r="DB71" s="205"/>
      <c r="DC71" s="205"/>
      <c r="DD71" s="205"/>
      <c r="DE71" s="205"/>
      <c r="DF71" s="205"/>
      <c r="DG71" s="205"/>
      <c r="DH71" s="205"/>
      <c r="DI71" s="205"/>
      <c r="DJ71" s="205"/>
      <c r="DK71" s="205"/>
      <c r="DL71" s="205"/>
      <c r="DM71" s="205"/>
      <c r="DN71" s="205"/>
      <c r="DO71" s="205"/>
      <c r="DP71" s="205"/>
      <c r="DQ71" s="205"/>
      <c r="DR71" s="205"/>
      <c r="DS71" s="205"/>
      <c r="DT71" s="205"/>
      <c r="DU71" s="205"/>
      <c r="DV71" s="205"/>
      <c r="DW71" s="205"/>
      <c r="DX71" s="205"/>
      <c r="DY71" s="205"/>
      <c r="DZ71" s="205"/>
      <c r="EA71" s="205"/>
      <c r="EB71" s="205"/>
      <c r="EC71" s="205"/>
      <c r="ED71" s="205"/>
      <c r="EE71" s="205"/>
      <c r="EF71" s="205"/>
      <c r="EG71" s="205"/>
      <c r="EH71" s="205"/>
      <c r="EI71" s="205"/>
      <c r="EJ71" s="205"/>
      <c r="EK71" s="205"/>
      <c r="EL71" s="205"/>
      <c r="EM71" s="205"/>
      <c r="EN71" s="205"/>
      <c r="EO71" s="205"/>
      <c r="EP71" s="205"/>
      <c r="EQ71" s="205"/>
      <c r="ER71" s="205"/>
      <c r="ES71" s="205"/>
      <c r="ET71" s="205"/>
      <c r="EU71" s="205"/>
      <c r="EV71" s="205"/>
      <c r="EW71" s="205"/>
      <c r="EX71" s="205"/>
      <c r="EY71" s="205"/>
      <c r="EZ71" s="205"/>
      <c r="FA71" s="205"/>
      <c r="FB71" s="205"/>
      <c r="FC71" s="205"/>
      <c r="FD71" s="205"/>
      <c r="FE71" s="205"/>
      <c r="FF71" s="205"/>
      <c r="FG71" s="205"/>
      <c r="FH71" s="205"/>
      <c r="FI71" s="205"/>
      <c r="FJ71" s="205"/>
      <c r="FK71" s="205"/>
      <c r="FL71" s="205"/>
      <c r="FM71" s="205"/>
      <c r="FN71" s="205"/>
      <c r="FO71" s="205"/>
      <c r="FP71" s="205"/>
      <c r="FQ71" s="205"/>
      <c r="FR71" s="205"/>
      <c r="FS71" s="205"/>
      <c r="FT71" s="205"/>
      <c r="FU71" s="205"/>
      <c r="FV71" s="205"/>
      <c r="FW71" s="205"/>
      <c r="FX71" s="205"/>
      <c r="FY71" s="205"/>
      <c r="FZ71" s="205"/>
      <c r="GA71" s="205"/>
      <c r="GB71" s="205"/>
      <c r="GC71" s="205"/>
      <c r="GD71" s="205"/>
      <c r="GE71" s="205"/>
      <c r="GF71" s="205"/>
      <c r="GG71" s="205"/>
      <c r="GH71" s="205"/>
      <c r="GI71" s="205"/>
      <c r="GJ71" s="205"/>
      <c r="GK71" s="205"/>
      <c r="GL71" s="205"/>
      <c r="GM71" s="205"/>
      <c r="GN71" s="205"/>
      <c r="GO71" s="205"/>
      <c r="GP71" s="205"/>
      <c r="GQ71" s="205"/>
      <c r="GR71" s="205"/>
      <c r="GS71" s="205"/>
      <c r="GT71" s="205"/>
      <c r="GU71" s="205"/>
      <c r="GV71" s="205"/>
      <c r="GW71" s="205"/>
      <c r="GX71" s="205"/>
      <c r="GY71" s="205"/>
      <c r="GZ71" s="205"/>
      <c r="HA71" s="205"/>
      <c r="HB71" s="205"/>
      <c r="HC71" s="205"/>
      <c r="HD71" s="205"/>
      <c r="HE71" s="205"/>
      <c r="HF71" s="205"/>
      <c r="HG71" s="205"/>
      <c r="HH71" s="205"/>
      <c r="HI71" s="205"/>
      <c r="HJ71" s="205"/>
      <c r="HK71" s="205"/>
      <c r="HL71" s="205"/>
      <c r="HM71" s="205"/>
      <c r="HN71" s="205"/>
      <c r="HO71" s="205"/>
      <c r="HP71" s="205"/>
      <c r="HQ71" s="205"/>
      <c r="HR71" s="205"/>
      <c r="HS71" s="205"/>
      <c r="HT71" s="205"/>
      <c r="HU71" s="205"/>
      <c r="HV71" s="205"/>
      <c r="HW71" s="205"/>
      <c r="HX71" s="205"/>
      <c r="HY71" s="205"/>
      <c r="HZ71" s="205"/>
      <c r="IA71" s="205"/>
      <c r="IB71" s="205"/>
      <c r="IC71" s="205"/>
      <c r="ID71" s="205"/>
      <c r="IE71" s="205"/>
      <c r="IF71" s="205"/>
      <c r="IG71" s="205"/>
      <c r="IH71" s="205"/>
      <c r="II71" s="205"/>
      <c r="IJ71" s="205"/>
      <c r="IK71" s="205"/>
      <c r="IL71" s="205"/>
      <c r="IM71" s="205"/>
      <c r="IN71" s="205"/>
      <c r="IO71" s="205"/>
      <c r="IP71" s="205"/>
      <c r="IQ71" s="205"/>
      <c r="IR71" s="205"/>
      <c r="IS71" s="205"/>
    </row>
    <row r="72" spans="1:253" s="175" customFormat="1" ht="13.5">
      <c r="A72" s="176">
        <v>60</v>
      </c>
      <c r="B72" s="177">
        <v>153.71</v>
      </c>
      <c r="C72" s="178">
        <v>2613</v>
      </c>
      <c r="D72" s="179">
        <v>9.2997</v>
      </c>
      <c r="E72" s="180">
        <v>76.84</v>
      </c>
      <c r="F72" s="178">
        <v>2612.8</v>
      </c>
      <c r="G72" s="179">
        <v>8.9794</v>
      </c>
      <c r="H72" s="180">
        <v>51.21</v>
      </c>
      <c r="I72" s="178">
        <v>2612.6</v>
      </c>
      <c r="J72" s="179">
        <v>8.7918</v>
      </c>
      <c r="K72" s="180">
        <v>38.4</v>
      </c>
      <c r="L72" s="178">
        <v>2612.4</v>
      </c>
      <c r="M72" s="179">
        <v>8.6586</v>
      </c>
      <c r="N72" s="180">
        <v>30.71</v>
      </c>
      <c r="O72" s="178">
        <v>2612.3</v>
      </c>
      <c r="P72" s="179">
        <v>8.5552</v>
      </c>
      <c r="Q72" s="180">
        <v>15.34</v>
      </c>
      <c r="R72" s="178">
        <v>2611.3</v>
      </c>
      <c r="S72" s="179">
        <v>8.2331</v>
      </c>
      <c r="T72" s="180">
        <v>0.0010171</v>
      </c>
      <c r="U72" s="178">
        <v>251.1</v>
      </c>
      <c r="V72" s="179">
        <v>0.831</v>
      </c>
      <c r="W72" s="180">
        <v>0.0010171</v>
      </c>
      <c r="X72" s="178">
        <v>251.1</v>
      </c>
      <c r="Y72" s="179">
        <v>0.831</v>
      </c>
      <c r="Z72" s="180">
        <v>0.0010171</v>
      </c>
      <c r="AA72" s="178">
        <v>251.1</v>
      </c>
      <c r="AB72" s="179">
        <v>0.831</v>
      </c>
      <c r="AC72" s="180">
        <v>0.0010171</v>
      </c>
      <c r="AD72" s="178">
        <v>251.1</v>
      </c>
      <c r="AE72" s="179">
        <v>0.831</v>
      </c>
      <c r="AF72" s="180">
        <v>0.0010171</v>
      </c>
      <c r="AG72" s="178">
        <v>251.1</v>
      </c>
      <c r="AH72" s="179">
        <v>0.831</v>
      </c>
      <c r="AI72" s="180">
        <v>0.0010171</v>
      </c>
      <c r="AJ72" s="178">
        <v>251.1</v>
      </c>
      <c r="AK72" s="179">
        <v>0.831</v>
      </c>
      <c r="AL72" s="180">
        <v>0.0010171</v>
      </c>
      <c r="AM72" s="178">
        <v>251.1</v>
      </c>
      <c r="AN72" s="179">
        <v>0.831</v>
      </c>
      <c r="AO72" s="180">
        <v>0.0010171</v>
      </c>
      <c r="AP72" s="178">
        <v>251.1</v>
      </c>
      <c r="AQ72" s="179">
        <v>0.8309</v>
      </c>
      <c r="AR72" s="180">
        <v>0.0010171</v>
      </c>
      <c r="AS72" s="178">
        <v>251.2</v>
      </c>
      <c r="AT72" s="179">
        <v>0.8309</v>
      </c>
      <c r="AU72" s="180">
        <v>0.0010171</v>
      </c>
      <c r="AV72" s="178">
        <v>251.2</v>
      </c>
      <c r="AW72" s="179">
        <v>0.8309</v>
      </c>
      <c r="AX72" s="180">
        <v>0.001017</v>
      </c>
      <c r="AY72" s="178">
        <v>251.3</v>
      </c>
      <c r="AZ72" s="179">
        <v>0.8308</v>
      </c>
      <c r="BA72" s="180">
        <v>0.001017</v>
      </c>
      <c r="BB72" s="178">
        <v>251.4</v>
      </c>
      <c r="BC72" s="179">
        <v>0.8308</v>
      </c>
      <c r="BD72" s="180">
        <v>0.0010169</v>
      </c>
      <c r="BE72" s="178">
        <v>251.5</v>
      </c>
      <c r="BF72" s="179">
        <v>0.8307</v>
      </c>
      <c r="BG72" s="180">
        <v>0.0010167</v>
      </c>
      <c r="BH72" s="178">
        <v>251.9</v>
      </c>
      <c r="BI72" s="179">
        <v>0.8305</v>
      </c>
      <c r="BJ72" s="180">
        <v>0.0010165</v>
      </c>
      <c r="BK72" s="178">
        <v>252.3</v>
      </c>
      <c r="BL72" s="179">
        <v>0.8302</v>
      </c>
      <c r="BM72" s="180">
        <v>0.0010162</v>
      </c>
      <c r="BN72" s="178">
        <v>252.7</v>
      </c>
      <c r="BO72" s="179">
        <v>0.8299</v>
      </c>
      <c r="BP72" s="210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205"/>
      <c r="CB72" s="205"/>
      <c r="CC72" s="205"/>
      <c r="CD72" s="205"/>
      <c r="CE72" s="205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205"/>
      <c r="CQ72" s="205"/>
      <c r="CR72" s="205"/>
      <c r="CS72" s="205"/>
      <c r="CT72" s="205"/>
      <c r="CU72" s="205"/>
      <c r="CV72" s="205"/>
      <c r="CW72" s="205"/>
      <c r="CX72" s="205"/>
      <c r="CY72" s="205"/>
      <c r="CZ72" s="205"/>
      <c r="DA72" s="205"/>
      <c r="DB72" s="205"/>
      <c r="DC72" s="205"/>
      <c r="DD72" s="205"/>
      <c r="DE72" s="205"/>
      <c r="DF72" s="205"/>
      <c r="DG72" s="205"/>
      <c r="DH72" s="205"/>
      <c r="DI72" s="205"/>
      <c r="DJ72" s="205"/>
      <c r="DK72" s="205"/>
      <c r="DL72" s="205"/>
      <c r="DM72" s="205"/>
      <c r="DN72" s="205"/>
      <c r="DO72" s="205"/>
      <c r="DP72" s="205"/>
      <c r="DQ72" s="205"/>
      <c r="DR72" s="205"/>
      <c r="DS72" s="205"/>
      <c r="DT72" s="205"/>
      <c r="DU72" s="205"/>
      <c r="DV72" s="205"/>
      <c r="DW72" s="205"/>
      <c r="DX72" s="205"/>
      <c r="DY72" s="205"/>
      <c r="DZ72" s="205"/>
      <c r="EA72" s="205"/>
      <c r="EB72" s="205"/>
      <c r="EC72" s="205"/>
      <c r="ED72" s="205"/>
      <c r="EE72" s="205"/>
      <c r="EF72" s="205"/>
      <c r="EG72" s="205"/>
      <c r="EH72" s="205"/>
      <c r="EI72" s="205"/>
      <c r="EJ72" s="205"/>
      <c r="EK72" s="205"/>
      <c r="EL72" s="205"/>
      <c r="EM72" s="205"/>
      <c r="EN72" s="205"/>
      <c r="EO72" s="205"/>
      <c r="EP72" s="205"/>
      <c r="EQ72" s="205"/>
      <c r="ER72" s="205"/>
      <c r="ES72" s="205"/>
      <c r="ET72" s="205"/>
      <c r="EU72" s="205"/>
      <c r="EV72" s="205"/>
      <c r="EW72" s="205"/>
      <c r="EX72" s="205"/>
      <c r="EY72" s="205"/>
      <c r="EZ72" s="205"/>
      <c r="FA72" s="205"/>
      <c r="FB72" s="205"/>
      <c r="FC72" s="205"/>
      <c r="FD72" s="205"/>
      <c r="FE72" s="205"/>
      <c r="FF72" s="205"/>
      <c r="FG72" s="205"/>
      <c r="FH72" s="205"/>
      <c r="FI72" s="205"/>
      <c r="FJ72" s="205"/>
      <c r="FK72" s="205"/>
      <c r="FL72" s="205"/>
      <c r="FM72" s="205"/>
      <c r="FN72" s="205"/>
      <c r="FO72" s="205"/>
      <c r="FP72" s="205"/>
      <c r="FQ72" s="205"/>
      <c r="FR72" s="205"/>
      <c r="FS72" s="205"/>
      <c r="FT72" s="205"/>
      <c r="FU72" s="205"/>
      <c r="FV72" s="205"/>
      <c r="FW72" s="205"/>
      <c r="FX72" s="205"/>
      <c r="FY72" s="205"/>
      <c r="FZ72" s="205"/>
      <c r="GA72" s="205"/>
      <c r="GB72" s="205"/>
      <c r="GC72" s="205"/>
      <c r="GD72" s="205"/>
      <c r="GE72" s="205"/>
      <c r="GF72" s="205"/>
      <c r="GG72" s="205"/>
      <c r="GH72" s="205"/>
      <c r="GI72" s="205"/>
      <c r="GJ72" s="205"/>
      <c r="GK72" s="205"/>
      <c r="GL72" s="205"/>
      <c r="GM72" s="205"/>
      <c r="GN72" s="205"/>
      <c r="GO72" s="205"/>
      <c r="GP72" s="205"/>
      <c r="GQ72" s="205"/>
      <c r="GR72" s="205"/>
      <c r="GS72" s="205"/>
      <c r="GT72" s="205"/>
      <c r="GU72" s="205"/>
      <c r="GV72" s="205"/>
      <c r="GW72" s="205"/>
      <c r="GX72" s="205"/>
      <c r="GY72" s="205"/>
      <c r="GZ72" s="205"/>
      <c r="HA72" s="205"/>
      <c r="HB72" s="205"/>
      <c r="HC72" s="205"/>
      <c r="HD72" s="205"/>
      <c r="HE72" s="205"/>
      <c r="HF72" s="205"/>
      <c r="HG72" s="205"/>
      <c r="HH72" s="205"/>
      <c r="HI72" s="205"/>
      <c r="HJ72" s="205"/>
      <c r="HK72" s="205"/>
      <c r="HL72" s="205"/>
      <c r="HM72" s="205"/>
      <c r="HN72" s="205"/>
      <c r="HO72" s="205"/>
      <c r="HP72" s="205"/>
      <c r="HQ72" s="205"/>
      <c r="HR72" s="205"/>
      <c r="HS72" s="205"/>
      <c r="HT72" s="205"/>
      <c r="HU72" s="205"/>
      <c r="HV72" s="205"/>
      <c r="HW72" s="205"/>
      <c r="HX72" s="205"/>
      <c r="HY72" s="205"/>
      <c r="HZ72" s="205"/>
      <c r="IA72" s="205"/>
      <c r="IB72" s="205"/>
      <c r="IC72" s="205"/>
      <c r="ID72" s="205"/>
      <c r="IE72" s="205"/>
      <c r="IF72" s="205"/>
      <c r="IG72" s="205"/>
      <c r="IH72" s="205"/>
      <c r="II72" s="205"/>
      <c r="IJ72" s="205"/>
      <c r="IK72" s="205"/>
      <c r="IL72" s="205"/>
      <c r="IM72" s="205"/>
      <c r="IN72" s="205"/>
      <c r="IO72" s="205"/>
      <c r="IP72" s="205"/>
      <c r="IQ72" s="205"/>
      <c r="IR72" s="205"/>
      <c r="IS72" s="205"/>
    </row>
    <row r="73" spans="1:253" s="175" customFormat="1" ht="13.5">
      <c r="A73" s="176">
        <v>70</v>
      </c>
      <c r="B73" s="177">
        <v>158.33</v>
      </c>
      <c r="C73" s="178">
        <v>2631.8</v>
      </c>
      <c r="D73" s="179">
        <v>9.3553</v>
      </c>
      <c r="E73" s="180">
        <v>79.15</v>
      </c>
      <c r="F73" s="178">
        <v>2631.6</v>
      </c>
      <c r="G73" s="179">
        <v>9.035</v>
      </c>
      <c r="H73" s="180">
        <v>52.76</v>
      </c>
      <c r="I73" s="178">
        <v>2631.4</v>
      </c>
      <c r="J73" s="179">
        <v>8.8475</v>
      </c>
      <c r="K73" s="180">
        <v>39.56</v>
      </c>
      <c r="L73" s="178">
        <v>2631.3</v>
      </c>
      <c r="M73" s="179">
        <v>8.7143</v>
      </c>
      <c r="N73" s="180">
        <v>31.64</v>
      </c>
      <c r="O73" s="178">
        <v>2631.1</v>
      </c>
      <c r="P73" s="179">
        <v>8.611</v>
      </c>
      <c r="Q73" s="180">
        <v>15.8</v>
      </c>
      <c r="R73" s="178">
        <v>2630.3</v>
      </c>
      <c r="S73" s="179">
        <v>8.2892</v>
      </c>
      <c r="T73" s="180">
        <v>7.884</v>
      </c>
      <c r="U73" s="178">
        <v>2628.7</v>
      </c>
      <c r="V73" s="179">
        <v>7.9655</v>
      </c>
      <c r="W73" s="180">
        <v>5.245</v>
      </c>
      <c r="X73" s="178">
        <v>2627</v>
      </c>
      <c r="Y73" s="179">
        <v>7.7744</v>
      </c>
      <c r="Z73" s="180">
        <v>0.0010228</v>
      </c>
      <c r="AA73" s="178">
        <v>293</v>
      </c>
      <c r="AB73" s="179">
        <v>0.9548</v>
      </c>
      <c r="AC73" s="180">
        <v>0.0010228</v>
      </c>
      <c r="AD73" s="178">
        <v>293</v>
      </c>
      <c r="AE73" s="179">
        <v>0.9548</v>
      </c>
      <c r="AF73" s="180">
        <v>0.0010228</v>
      </c>
      <c r="AG73" s="178">
        <v>293</v>
      </c>
      <c r="AH73" s="179">
        <v>0.9548</v>
      </c>
      <c r="AI73" s="180">
        <v>0.0010228</v>
      </c>
      <c r="AJ73" s="178">
        <v>293</v>
      </c>
      <c r="AK73" s="179">
        <v>0.9548</v>
      </c>
      <c r="AL73" s="180">
        <v>0.0010228</v>
      </c>
      <c r="AM73" s="178">
        <v>293</v>
      </c>
      <c r="AN73" s="179">
        <v>0.9548</v>
      </c>
      <c r="AO73" s="180">
        <v>0.0010228</v>
      </c>
      <c r="AP73" s="178">
        <v>293</v>
      </c>
      <c r="AQ73" s="179">
        <v>0.9548</v>
      </c>
      <c r="AR73" s="180">
        <v>0.0010228</v>
      </c>
      <c r="AS73" s="178">
        <v>293</v>
      </c>
      <c r="AT73" s="179">
        <v>0.9548</v>
      </c>
      <c r="AU73" s="180">
        <v>0.0010228</v>
      </c>
      <c r="AV73" s="178">
        <v>293.1</v>
      </c>
      <c r="AW73" s="179">
        <v>0.9547</v>
      </c>
      <c r="AX73" s="180">
        <v>0.0010227</v>
      </c>
      <c r="AY73" s="178">
        <v>293.2</v>
      </c>
      <c r="AZ73" s="179">
        <v>0.9546</v>
      </c>
      <c r="BA73" s="180">
        <v>0.0010227</v>
      </c>
      <c r="BB73" s="178">
        <v>293.3</v>
      </c>
      <c r="BC73" s="179">
        <v>0.9546</v>
      </c>
      <c r="BD73" s="180">
        <v>0.0010226</v>
      </c>
      <c r="BE73" s="178">
        <v>293.4</v>
      </c>
      <c r="BF73" s="179">
        <v>0.9545</v>
      </c>
      <c r="BG73" s="180">
        <v>0.0010224</v>
      </c>
      <c r="BH73" s="178">
        <v>293.8</v>
      </c>
      <c r="BI73" s="179">
        <v>0.9542</v>
      </c>
      <c r="BJ73" s="180">
        <v>0.0010222</v>
      </c>
      <c r="BK73" s="178">
        <v>294.2</v>
      </c>
      <c r="BL73" s="179">
        <v>0.9539</v>
      </c>
      <c r="BM73" s="180">
        <v>0.0010219</v>
      </c>
      <c r="BN73" s="178">
        <v>294.6</v>
      </c>
      <c r="BO73" s="179">
        <v>0.9536</v>
      </c>
      <c r="BP73" s="210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5"/>
      <c r="DE73" s="205"/>
      <c r="DF73" s="205"/>
      <c r="DG73" s="205"/>
      <c r="DH73" s="205"/>
      <c r="DI73" s="205"/>
      <c r="DJ73" s="205"/>
      <c r="DK73" s="205"/>
      <c r="DL73" s="205"/>
      <c r="DM73" s="205"/>
      <c r="DN73" s="205"/>
      <c r="DO73" s="205"/>
      <c r="DP73" s="205"/>
      <c r="DQ73" s="205"/>
      <c r="DR73" s="205"/>
      <c r="DS73" s="205"/>
      <c r="DT73" s="205"/>
      <c r="DU73" s="205"/>
      <c r="DV73" s="205"/>
      <c r="DW73" s="205"/>
      <c r="DX73" s="205"/>
      <c r="DY73" s="205"/>
      <c r="DZ73" s="205"/>
      <c r="EA73" s="205"/>
      <c r="EB73" s="205"/>
      <c r="EC73" s="205"/>
      <c r="ED73" s="205"/>
      <c r="EE73" s="205"/>
      <c r="EF73" s="205"/>
      <c r="EG73" s="205"/>
      <c r="EH73" s="205"/>
      <c r="EI73" s="205"/>
      <c r="EJ73" s="205"/>
      <c r="EK73" s="205"/>
      <c r="EL73" s="205"/>
      <c r="EM73" s="205"/>
      <c r="EN73" s="205"/>
      <c r="EO73" s="205"/>
      <c r="EP73" s="205"/>
      <c r="EQ73" s="205"/>
      <c r="ER73" s="205"/>
      <c r="ES73" s="205"/>
      <c r="ET73" s="205"/>
      <c r="EU73" s="205"/>
      <c r="EV73" s="205"/>
      <c r="EW73" s="205"/>
      <c r="EX73" s="205"/>
      <c r="EY73" s="205"/>
      <c r="EZ73" s="205"/>
      <c r="FA73" s="205"/>
      <c r="FB73" s="205"/>
      <c r="FC73" s="205"/>
      <c r="FD73" s="205"/>
      <c r="FE73" s="205"/>
      <c r="FF73" s="205"/>
      <c r="FG73" s="205"/>
      <c r="FH73" s="205"/>
      <c r="FI73" s="205"/>
      <c r="FJ73" s="205"/>
      <c r="FK73" s="205"/>
      <c r="FL73" s="205"/>
      <c r="FM73" s="205"/>
      <c r="FN73" s="205"/>
      <c r="FO73" s="205"/>
      <c r="FP73" s="205"/>
      <c r="FQ73" s="205"/>
      <c r="FR73" s="205"/>
      <c r="FS73" s="205"/>
      <c r="FT73" s="205"/>
      <c r="FU73" s="205"/>
      <c r="FV73" s="205"/>
      <c r="FW73" s="205"/>
      <c r="FX73" s="205"/>
      <c r="FY73" s="205"/>
      <c r="FZ73" s="205"/>
      <c r="GA73" s="205"/>
      <c r="GB73" s="205"/>
      <c r="GC73" s="205"/>
      <c r="GD73" s="205"/>
      <c r="GE73" s="205"/>
      <c r="GF73" s="205"/>
      <c r="GG73" s="205"/>
      <c r="GH73" s="205"/>
      <c r="GI73" s="205"/>
      <c r="GJ73" s="205"/>
      <c r="GK73" s="205"/>
      <c r="GL73" s="205"/>
      <c r="GM73" s="205"/>
      <c r="GN73" s="205"/>
      <c r="GO73" s="205"/>
      <c r="GP73" s="205"/>
      <c r="GQ73" s="205"/>
      <c r="GR73" s="205"/>
      <c r="GS73" s="205"/>
      <c r="GT73" s="205"/>
      <c r="GU73" s="205"/>
      <c r="GV73" s="205"/>
      <c r="GW73" s="205"/>
      <c r="GX73" s="205"/>
      <c r="GY73" s="205"/>
      <c r="GZ73" s="205"/>
      <c r="HA73" s="205"/>
      <c r="HB73" s="205"/>
      <c r="HC73" s="205"/>
      <c r="HD73" s="205"/>
      <c r="HE73" s="205"/>
      <c r="HF73" s="205"/>
      <c r="HG73" s="205"/>
      <c r="HH73" s="205"/>
      <c r="HI73" s="205"/>
      <c r="HJ73" s="205"/>
      <c r="HK73" s="205"/>
      <c r="HL73" s="205"/>
      <c r="HM73" s="205"/>
      <c r="HN73" s="205"/>
      <c r="HO73" s="205"/>
      <c r="HP73" s="205"/>
      <c r="HQ73" s="205"/>
      <c r="HR73" s="205"/>
      <c r="HS73" s="205"/>
      <c r="HT73" s="205"/>
      <c r="HU73" s="205"/>
      <c r="HV73" s="205"/>
      <c r="HW73" s="205"/>
      <c r="HX73" s="205"/>
      <c r="HY73" s="205"/>
      <c r="HZ73" s="205"/>
      <c r="IA73" s="205"/>
      <c r="IB73" s="205"/>
      <c r="IC73" s="205"/>
      <c r="ID73" s="205"/>
      <c r="IE73" s="205"/>
      <c r="IF73" s="205"/>
      <c r="IG73" s="205"/>
      <c r="IH73" s="205"/>
      <c r="II73" s="205"/>
      <c r="IJ73" s="205"/>
      <c r="IK73" s="205"/>
      <c r="IL73" s="205"/>
      <c r="IM73" s="205"/>
      <c r="IN73" s="205"/>
      <c r="IO73" s="205"/>
      <c r="IP73" s="205"/>
      <c r="IQ73" s="205"/>
      <c r="IR73" s="205"/>
      <c r="IS73" s="205"/>
    </row>
    <row r="74" spans="1:253" s="175" customFormat="1" ht="13.5">
      <c r="A74" s="176">
        <v>80</v>
      </c>
      <c r="B74" s="177">
        <v>162.95</v>
      </c>
      <c r="C74" s="178">
        <v>2650.6</v>
      </c>
      <c r="D74" s="179">
        <v>9.4093</v>
      </c>
      <c r="E74" s="180">
        <v>81.46</v>
      </c>
      <c r="F74" s="178">
        <v>2650.4</v>
      </c>
      <c r="G74" s="179">
        <v>9.0891</v>
      </c>
      <c r="H74" s="180">
        <v>54.3</v>
      </c>
      <c r="I74" s="178">
        <v>2650.3</v>
      </c>
      <c r="J74" s="179">
        <v>8.9016</v>
      </c>
      <c r="K74" s="180">
        <v>40.72</v>
      </c>
      <c r="L74" s="178">
        <v>2650.2</v>
      </c>
      <c r="M74" s="179">
        <v>8.7685</v>
      </c>
      <c r="N74" s="180">
        <v>32.57</v>
      </c>
      <c r="O74" s="178">
        <v>2650</v>
      </c>
      <c r="P74" s="179">
        <v>8.6652</v>
      </c>
      <c r="Q74" s="180">
        <v>16.27</v>
      </c>
      <c r="R74" s="178">
        <v>2649.3</v>
      </c>
      <c r="S74" s="179">
        <v>8.3437</v>
      </c>
      <c r="T74" s="180">
        <v>8.119</v>
      </c>
      <c r="U74" s="178">
        <v>2647.8</v>
      </c>
      <c r="V74" s="179">
        <v>8.0206</v>
      </c>
      <c r="W74" s="180">
        <v>5.402</v>
      </c>
      <c r="X74" s="178">
        <v>2646.4</v>
      </c>
      <c r="Y74" s="179">
        <v>7.8301</v>
      </c>
      <c r="Z74" s="180">
        <v>4.044</v>
      </c>
      <c r="AA74" s="178">
        <v>2644.9</v>
      </c>
      <c r="AB74" s="179">
        <v>7.694</v>
      </c>
      <c r="AC74" s="180">
        <v>0.0010292</v>
      </c>
      <c r="AD74" s="178">
        <v>334.9</v>
      </c>
      <c r="AE74" s="179">
        <v>1.0752</v>
      </c>
      <c r="AF74" s="180">
        <v>0.0010292</v>
      </c>
      <c r="AG74" s="178">
        <v>334.9</v>
      </c>
      <c r="AH74" s="179">
        <v>1.0752</v>
      </c>
      <c r="AI74" s="180">
        <v>0.0010292</v>
      </c>
      <c r="AJ74" s="178">
        <v>334.9</v>
      </c>
      <c r="AK74" s="179">
        <v>1.0752</v>
      </c>
      <c r="AL74" s="180">
        <v>0.0010292</v>
      </c>
      <c r="AM74" s="178">
        <v>334.9</v>
      </c>
      <c r="AN74" s="179">
        <v>1.0752</v>
      </c>
      <c r="AO74" s="180">
        <v>0.0010292</v>
      </c>
      <c r="AP74" s="178">
        <v>335</v>
      </c>
      <c r="AQ74" s="179">
        <v>1.0752</v>
      </c>
      <c r="AR74" s="180">
        <v>0.0010292</v>
      </c>
      <c r="AS74" s="178">
        <v>335</v>
      </c>
      <c r="AT74" s="179">
        <v>1.0752</v>
      </c>
      <c r="AU74" s="180">
        <v>0.0010291</v>
      </c>
      <c r="AV74" s="178">
        <v>335</v>
      </c>
      <c r="AW74" s="179">
        <v>1.0752</v>
      </c>
      <c r="AX74" s="180">
        <v>0.0010291</v>
      </c>
      <c r="AY74" s="178">
        <v>335.1</v>
      </c>
      <c r="AZ74" s="179">
        <v>1.0751</v>
      </c>
      <c r="BA74" s="180">
        <v>0.001029</v>
      </c>
      <c r="BB74" s="178">
        <v>335.2</v>
      </c>
      <c r="BC74" s="179">
        <v>1.075</v>
      </c>
      <c r="BD74" s="180">
        <v>0.001029</v>
      </c>
      <c r="BE74" s="178">
        <v>335.3</v>
      </c>
      <c r="BF74" s="179">
        <v>1.075</v>
      </c>
      <c r="BG74" s="180">
        <v>0.0010287</v>
      </c>
      <c r="BH74" s="178">
        <v>335.7</v>
      </c>
      <c r="BI74" s="179">
        <v>1.0746</v>
      </c>
      <c r="BJ74" s="180">
        <v>0.0010285</v>
      </c>
      <c r="BK74" s="178">
        <v>336.1</v>
      </c>
      <c r="BL74" s="179">
        <v>1.0743</v>
      </c>
      <c r="BM74" s="180">
        <v>0.0010282</v>
      </c>
      <c r="BN74" s="178">
        <v>336.5</v>
      </c>
      <c r="BO74" s="179">
        <v>1.074</v>
      </c>
      <c r="BP74" s="210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205"/>
      <c r="CB74" s="205"/>
      <c r="CC74" s="205"/>
      <c r="CD74" s="205"/>
      <c r="CE74" s="205"/>
      <c r="CF74" s="205"/>
      <c r="CG74" s="205"/>
      <c r="CH74" s="205"/>
      <c r="CI74" s="205"/>
      <c r="CJ74" s="205"/>
      <c r="CK74" s="205"/>
      <c r="CL74" s="205"/>
      <c r="CM74" s="205"/>
      <c r="CN74" s="205"/>
      <c r="CO74" s="205"/>
      <c r="CP74" s="205"/>
      <c r="CQ74" s="205"/>
      <c r="CR74" s="205"/>
      <c r="CS74" s="205"/>
      <c r="CT74" s="205"/>
      <c r="CU74" s="205"/>
      <c r="CV74" s="205"/>
      <c r="CW74" s="205"/>
      <c r="CX74" s="205"/>
      <c r="CY74" s="205"/>
      <c r="CZ74" s="205"/>
      <c r="DA74" s="205"/>
      <c r="DB74" s="205"/>
      <c r="DC74" s="205"/>
      <c r="DD74" s="205"/>
      <c r="DE74" s="205"/>
      <c r="DF74" s="205"/>
      <c r="DG74" s="205"/>
      <c r="DH74" s="205"/>
      <c r="DI74" s="205"/>
      <c r="DJ74" s="205"/>
      <c r="DK74" s="205"/>
      <c r="DL74" s="205"/>
      <c r="DM74" s="205"/>
      <c r="DN74" s="205"/>
      <c r="DO74" s="205"/>
      <c r="DP74" s="205"/>
      <c r="DQ74" s="205"/>
      <c r="DR74" s="205"/>
      <c r="DS74" s="205"/>
      <c r="DT74" s="205"/>
      <c r="DU74" s="205"/>
      <c r="DV74" s="205"/>
      <c r="DW74" s="205"/>
      <c r="DX74" s="205"/>
      <c r="DY74" s="205"/>
      <c r="DZ74" s="205"/>
      <c r="EA74" s="205"/>
      <c r="EB74" s="205"/>
      <c r="EC74" s="205"/>
      <c r="ED74" s="205"/>
      <c r="EE74" s="205"/>
      <c r="EF74" s="205"/>
      <c r="EG74" s="205"/>
      <c r="EH74" s="205"/>
      <c r="EI74" s="205"/>
      <c r="EJ74" s="205"/>
      <c r="EK74" s="205"/>
      <c r="EL74" s="205"/>
      <c r="EM74" s="205"/>
      <c r="EN74" s="205"/>
      <c r="EO74" s="205"/>
      <c r="EP74" s="205"/>
      <c r="EQ74" s="205"/>
      <c r="ER74" s="205"/>
      <c r="ES74" s="205"/>
      <c r="ET74" s="205"/>
      <c r="EU74" s="205"/>
      <c r="EV74" s="205"/>
      <c r="EW74" s="205"/>
      <c r="EX74" s="205"/>
      <c r="EY74" s="205"/>
      <c r="EZ74" s="205"/>
      <c r="FA74" s="205"/>
      <c r="FB74" s="205"/>
      <c r="FC74" s="205"/>
      <c r="FD74" s="205"/>
      <c r="FE74" s="205"/>
      <c r="FF74" s="205"/>
      <c r="FG74" s="205"/>
      <c r="FH74" s="205"/>
      <c r="FI74" s="205"/>
      <c r="FJ74" s="205"/>
      <c r="FK74" s="205"/>
      <c r="FL74" s="205"/>
      <c r="FM74" s="205"/>
      <c r="FN74" s="205"/>
      <c r="FO74" s="205"/>
      <c r="FP74" s="205"/>
      <c r="FQ74" s="205"/>
      <c r="FR74" s="205"/>
      <c r="FS74" s="205"/>
      <c r="FT74" s="205"/>
      <c r="FU74" s="205"/>
      <c r="FV74" s="205"/>
      <c r="FW74" s="205"/>
      <c r="FX74" s="205"/>
      <c r="FY74" s="205"/>
      <c r="FZ74" s="205"/>
      <c r="GA74" s="205"/>
      <c r="GB74" s="205"/>
      <c r="GC74" s="205"/>
      <c r="GD74" s="205"/>
      <c r="GE74" s="205"/>
      <c r="GF74" s="205"/>
      <c r="GG74" s="205"/>
      <c r="GH74" s="205"/>
      <c r="GI74" s="205"/>
      <c r="GJ74" s="205"/>
      <c r="GK74" s="205"/>
      <c r="GL74" s="205"/>
      <c r="GM74" s="205"/>
      <c r="GN74" s="205"/>
      <c r="GO74" s="205"/>
      <c r="GP74" s="205"/>
      <c r="GQ74" s="205"/>
      <c r="GR74" s="205"/>
      <c r="GS74" s="205"/>
      <c r="GT74" s="205"/>
      <c r="GU74" s="205"/>
      <c r="GV74" s="205"/>
      <c r="GW74" s="205"/>
      <c r="GX74" s="205"/>
      <c r="GY74" s="205"/>
      <c r="GZ74" s="205"/>
      <c r="HA74" s="205"/>
      <c r="HB74" s="205"/>
      <c r="HC74" s="205"/>
      <c r="HD74" s="205"/>
      <c r="HE74" s="205"/>
      <c r="HF74" s="205"/>
      <c r="HG74" s="205"/>
      <c r="HH74" s="205"/>
      <c r="HI74" s="205"/>
      <c r="HJ74" s="205"/>
      <c r="HK74" s="205"/>
      <c r="HL74" s="205"/>
      <c r="HM74" s="205"/>
      <c r="HN74" s="205"/>
      <c r="HO74" s="205"/>
      <c r="HP74" s="205"/>
      <c r="HQ74" s="205"/>
      <c r="HR74" s="205"/>
      <c r="HS74" s="205"/>
      <c r="HT74" s="205"/>
      <c r="HU74" s="205"/>
      <c r="HV74" s="205"/>
      <c r="HW74" s="205"/>
      <c r="HX74" s="205"/>
      <c r="HY74" s="205"/>
      <c r="HZ74" s="205"/>
      <c r="IA74" s="205"/>
      <c r="IB74" s="205"/>
      <c r="IC74" s="205"/>
      <c r="ID74" s="205"/>
      <c r="IE74" s="205"/>
      <c r="IF74" s="205"/>
      <c r="IG74" s="205"/>
      <c r="IH74" s="205"/>
      <c r="II74" s="205"/>
      <c r="IJ74" s="205"/>
      <c r="IK74" s="205"/>
      <c r="IL74" s="205"/>
      <c r="IM74" s="205"/>
      <c r="IN74" s="205"/>
      <c r="IO74" s="205"/>
      <c r="IP74" s="205"/>
      <c r="IQ74" s="205"/>
      <c r="IR74" s="205"/>
      <c r="IS74" s="205"/>
    </row>
    <row r="75" spans="1:253" s="175" customFormat="1" ht="13.5">
      <c r="A75" s="176">
        <v>90</v>
      </c>
      <c r="B75" s="177">
        <v>167.57</v>
      </c>
      <c r="C75" s="178">
        <v>2669.4</v>
      </c>
      <c r="D75" s="179">
        <v>9.4619</v>
      </c>
      <c r="E75" s="180">
        <v>83.77</v>
      </c>
      <c r="F75" s="178">
        <v>2669.3</v>
      </c>
      <c r="G75" s="179">
        <v>9.1418</v>
      </c>
      <c r="H75" s="180">
        <v>55.84</v>
      </c>
      <c r="I75" s="178">
        <v>2669.2</v>
      </c>
      <c r="J75" s="179">
        <v>8.9544</v>
      </c>
      <c r="K75" s="180">
        <v>41.87</v>
      </c>
      <c r="L75" s="178">
        <v>2669.1</v>
      </c>
      <c r="M75" s="179">
        <v>8.8213</v>
      </c>
      <c r="N75" s="180">
        <v>33.49</v>
      </c>
      <c r="O75" s="178">
        <v>2668.9</v>
      </c>
      <c r="P75" s="179">
        <v>8.718</v>
      </c>
      <c r="Q75" s="180">
        <v>16.73</v>
      </c>
      <c r="R75" s="178">
        <v>2668.3</v>
      </c>
      <c r="S75" s="179">
        <v>8.3968</v>
      </c>
      <c r="T75" s="180">
        <v>8.352</v>
      </c>
      <c r="U75" s="178">
        <v>2667</v>
      </c>
      <c r="V75" s="179">
        <v>8.0741</v>
      </c>
      <c r="W75" s="180">
        <v>5.559</v>
      </c>
      <c r="X75" s="178">
        <v>2665.7</v>
      </c>
      <c r="Y75" s="179">
        <v>7.8841</v>
      </c>
      <c r="Z75" s="180">
        <v>4.162</v>
      </c>
      <c r="AA75" s="178">
        <v>2664.4</v>
      </c>
      <c r="AB75" s="179">
        <v>7.7485</v>
      </c>
      <c r="AC75" s="180">
        <v>3.324</v>
      </c>
      <c r="AD75" s="178">
        <v>2663</v>
      </c>
      <c r="AE75" s="179">
        <v>7.6425</v>
      </c>
      <c r="AF75" s="180">
        <v>2.765</v>
      </c>
      <c r="AG75" s="178">
        <v>2661.7</v>
      </c>
      <c r="AH75" s="179">
        <v>7.5554</v>
      </c>
      <c r="AI75" s="180">
        <v>2.366</v>
      </c>
      <c r="AJ75" s="178">
        <v>2660.3</v>
      </c>
      <c r="AK75" s="179">
        <v>7.4813</v>
      </c>
      <c r="AL75" s="180">
        <v>0.0010361</v>
      </c>
      <c r="AM75" s="178">
        <v>376.9</v>
      </c>
      <c r="AN75" s="179">
        <v>1.1925</v>
      </c>
      <c r="AO75" s="180">
        <v>0.0010361</v>
      </c>
      <c r="AP75" s="178">
        <v>377</v>
      </c>
      <c r="AQ75" s="179">
        <v>1.1925</v>
      </c>
      <c r="AR75" s="180">
        <v>0.0010361</v>
      </c>
      <c r="AS75" s="178">
        <v>377</v>
      </c>
      <c r="AT75" s="179">
        <v>1.1925</v>
      </c>
      <c r="AU75" s="180">
        <v>0.0010361</v>
      </c>
      <c r="AV75" s="178">
        <v>377</v>
      </c>
      <c r="AW75" s="179">
        <v>1.1924</v>
      </c>
      <c r="AX75" s="180">
        <v>0.001036</v>
      </c>
      <c r="AY75" s="178">
        <v>377.1</v>
      </c>
      <c r="AZ75" s="179">
        <v>1.1924</v>
      </c>
      <c r="BA75" s="180">
        <v>0.001036</v>
      </c>
      <c r="BB75" s="178">
        <v>377.2</v>
      </c>
      <c r="BC75" s="179">
        <v>1.1923</v>
      </c>
      <c r="BD75" s="180">
        <v>0.0010359</v>
      </c>
      <c r="BE75" s="178">
        <v>377.3</v>
      </c>
      <c r="BF75" s="179">
        <v>1.1922</v>
      </c>
      <c r="BG75" s="180">
        <v>0.0010357</v>
      </c>
      <c r="BH75" s="178">
        <v>377.7</v>
      </c>
      <c r="BI75" s="179">
        <v>1.1918</v>
      </c>
      <c r="BJ75" s="180">
        <v>0.0010354</v>
      </c>
      <c r="BK75" s="178">
        <v>378</v>
      </c>
      <c r="BL75" s="179">
        <v>1.1915</v>
      </c>
      <c r="BM75" s="180">
        <v>0.0010352</v>
      </c>
      <c r="BN75" s="178">
        <v>378.4</v>
      </c>
      <c r="BO75" s="179">
        <v>1.1911</v>
      </c>
      <c r="BP75" s="210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  <c r="CX75" s="205"/>
      <c r="CY75" s="205"/>
      <c r="CZ75" s="205"/>
      <c r="DA75" s="205"/>
      <c r="DB75" s="205"/>
      <c r="DC75" s="205"/>
      <c r="DD75" s="205"/>
      <c r="DE75" s="205"/>
      <c r="DF75" s="205"/>
      <c r="DG75" s="205"/>
      <c r="DH75" s="205"/>
      <c r="DI75" s="205"/>
      <c r="DJ75" s="205"/>
      <c r="DK75" s="205"/>
      <c r="DL75" s="205"/>
      <c r="DM75" s="205"/>
      <c r="DN75" s="205"/>
      <c r="DO75" s="205"/>
      <c r="DP75" s="205"/>
      <c r="DQ75" s="205"/>
      <c r="DR75" s="205"/>
      <c r="DS75" s="205"/>
      <c r="DT75" s="205"/>
      <c r="DU75" s="205"/>
      <c r="DV75" s="205"/>
      <c r="DW75" s="205"/>
      <c r="DX75" s="205"/>
      <c r="DY75" s="205"/>
      <c r="DZ75" s="205"/>
      <c r="EA75" s="205"/>
      <c r="EB75" s="205"/>
      <c r="EC75" s="205"/>
      <c r="ED75" s="205"/>
      <c r="EE75" s="205"/>
      <c r="EF75" s="205"/>
      <c r="EG75" s="205"/>
      <c r="EH75" s="205"/>
      <c r="EI75" s="205"/>
      <c r="EJ75" s="205"/>
      <c r="EK75" s="205"/>
      <c r="EL75" s="205"/>
      <c r="EM75" s="205"/>
      <c r="EN75" s="205"/>
      <c r="EO75" s="205"/>
      <c r="EP75" s="205"/>
      <c r="EQ75" s="205"/>
      <c r="ER75" s="205"/>
      <c r="ES75" s="205"/>
      <c r="ET75" s="205"/>
      <c r="EU75" s="205"/>
      <c r="EV75" s="205"/>
      <c r="EW75" s="205"/>
      <c r="EX75" s="205"/>
      <c r="EY75" s="205"/>
      <c r="EZ75" s="205"/>
      <c r="FA75" s="205"/>
      <c r="FB75" s="205"/>
      <c r="FC75" s="205"/>
      <c r="FD75" s="205"/>
      <c r="FE75" s="205"/>
      <c r="FF75" s="205"/>
      <c r="FG75" s="205"/>
      <c r="FH75" s="205"/>
      <c r="FI75" s="205"/>
      <c r="FJ75" s="205"/>
      <c r="FK75" s="205"/>
      <c r="FL75" s="205"/>
      <c r="FM75" s="205"/>
      <c r="FN75" s="205"/>
      <c r="FO75" s="205"/>
      <c r="FP75" s="205"/>
      <c r="FQ75" s="205"/>
      <c r="FR75" s="205"/>
      <c r="FS75" s="205"/>
      <c r="FT75" s="205"/>
      <c r="FU75" s="205"/>
      <c r="FV75" s="205"/>
      <c r="FW75" s="205"/>
      <c r="FX75" s="205"/>
      <c r="FY75" s="205"/>
      <c r="FZ75" s="205"/>
      <c r="GA75" s="205"/>
      <c r="GB75" s="205"/>
      <c r="GC75" s="205"/>
      <c r="GD75" s="205"/>
      <c r="GE75" s="205"/>
      <c r="GF75" s="205"/>
      <c r="GG75" s="205"/>
      <c r="GH75" s="205"/>
      <c r="GI75" s="205"/>
      <c r="GJ75" s="205"/>
      <c r="GK75" s="205"/>
      <c r="GL75" s="205"/>
      <c r="GM75" s="205"/>
      <c r="GN75" s="205"/>
      <c r="GO75" s="205"/>
      <c r="GP75" s="205"/>
      <c r="GQ75" s="205"/>
      <c r="GR75" s="205"/>
      <c r="GS75" s="205"/>
      <c r="GT75" s="205"/>
      <c r="GU75" s="205"/>
      <c r="GV75" s="205"/>
      <c r="GW75" s="205"/>
      <c r="GX75" s="205"/>
      <c r="GY75" s="205"/>
      <c r="GZ75" s="205"/>
      <c r="HA75" s="205"/>
      <c r="HB75" s="205"/>
      <c r="HC75" s="205"/>
      <c r="HD75" s="205"/>
      <c r="HE75" s="205"/>
      <c r="HF75" s="205"/>
      <c r="HG75" s="205"/>
      <c r="HH75" s="205"/>
      <c r="HI75" s="205"/>
      <c r="HJ75" s="205"/>
      <c r="HK75" s="205"/>
      <c r="HL75" s="205"/>
      <c r="HM75" s="205"/>
      <c r="HN75" s="205"/>
      <c r="HO75" s="205"/>
      <c r="HP75" s="205"/>
      <c r="HQ75" s="205"/>
      <c r="HR75" s="205"/>
      <c r="HS75" s="205"/>
      <c r="HT75" s="205"/>
      <c r="HU75" s="205"/>
      <c r="HV75" s="205"/>
      <c r="HW75" s="205"/>
      <c r="HX75" s="205"/>
      <c r="HY75" s="205"/>
      <c r="HZ75" s="205"/>
      <c r="IA75" s="205"/>
      <c r="IB75" s="205"/>
      <c r="IC75" s="205"/>
      <c r="ID75" s="205"/>
      <c r="IE75" s="205"/>
      <c r="IF75" s="205"/>
      <c r="IG75" s="205"/>
      <c r="IH75" s="205"/>
      <c r="II75" s="205"/>
      <c r="IJ75" s="205"/>
      <c r="IK75" s="205"/>
      <c r="IL75" s="205"/>
      <c r="IM75" s="205"/>
      <c r="IN75" s="205"/>
      <c r="IO75" s="205"/>
      <c r="IP75" s="205"/>
      <c r="IQ75" s="205"/>
      <c r="IR75" s="205"/>
      <c r="IS75" s="205"/>
    </row>
    <row r="76" spans="1:253" s="175" customFormat="1" ht="13.5">
      <c r="A76" s="176">
        <v>100</v>
      </c>
      <c r="B76" s="177">
        <v>172.19</v>
      </c>
      <c r="C76" s="178">
        <v>2688.3</v>
      </c>
      <c r="D76" s="179">
        <v>9.5132</v>
      </c>
      <c r="E76" s="180">
        <v>86.08</v>
      </c>
      <c r="F76" s="178">
        <v>2688.2</v>
      </c>
      <c r="G76" s="179">
        <v>9.1931</v>
      </c>
      <c r="H76" s="180">
        <v>57.38</v>
      </c>
      <c r="I76" s="178">
        <v>2688.1</v>
      </c>
      <c r="J76" s="179">
        <v>9.0057</v>
      </c>
      <c r="K76" s="180">
        <v>43.03</v>
      </c>
      <c r="L76" s="178">
        <v>2688</v>
      </c>
      <c r="M76" s="179">
        <v>8.8727</v>
      </c>
      <c r="N76" s="180">
        <v>34.42</v>
      </c>
      <c r="O76" s="178">
        <v>2687.9</v>
      </c>
      <c r="P76" s="179">
        <v>8.7695</v>
      </c>
      <c r="Q76" s="180">
        <v>17.2</v>
      </c>
      <c r="R76" s="178">
        <v>2687.3</v>
      </c>
      <c r="S76" s="179">
        <v>8.4484</v>
      </c>
      <c r="T76" s="180">
        <v>8.586</v>
      </c>
      <c r="U76" s="178">
        <v>2686.2</v>
      </c>
      <c r="V76" s="179">
        <v>8.1261</v>
      </c>
      <c r="W76" s="180">
        <v>5.716</v>
      </c>
      <c r="X76" s="178">
        <v>2685</v>
      </c>
      <c r="Y76" s="179">
        <v>7.9365</v>
      </c>
      <c r="Z76" s="180">
        <v>4.28</v>
      </c>
      <c r="AA76" s="178">
        <v>2683.8</v>
      </c>
      <c r="AB76" s="179">
        <v>7.8013</v>
      </c>
      <c r="AC76" s="180">
        <v>3.419</v>
      </c>
      <c r="AD76" s="178">
        <v>2682.6</v>
      </c>
      <c r="AE76" s="179">
        <v>7.6958</v>
      </c>
      <c r="AF76" s="180">
        <v>2.845</v>
      </c>
      <c r="AG76" s="178">
        <v>2681.4</v>
      </c>
      <c r="AH76" s="179">
        <v>7.6091</v>
      </c>
      <c r="AI76" s="180">
        <v>2.435</v>
      </c>
      <c r="AJ76" s="178">
        <v>2680.2</v>
      </c>
      <c r="AK76" s="179">
        <v>7.5354</v>
      </c>
      <c r="AL76" s="180">
        <v>2.127</v>
      </c>
      <c r="AM76" s="178">
        <v>2679</v>
      </c>
      <c r="AN76" s="179">
        <v>7.4712</v>
      </c>
      <c r="AO76" s="180">
        <v>1.888</v>
      </c>
      <c r="AP76" s="178">
        <v>2677.8</v>
      </c>
      <c r="AQ76" s="179">
        <v>7.4142</v>
      </c>
      <c r="AR76" s="180">
        <v>1.696</v>
      </c>
      <c r="AS76" s="178">
        <v>2676.5</v>
      </c>
      <c r="AT76" s="179">
        <v>7.3628</v>
      </c>
      <c r="AU76" s="180">
        <v>0.0010437</v>
      </c>
      <c r="AV76" s="178">
        <v>419.1</v>
      </c>
      <c r="AW76" s="179">
        <v>1.3068</v>
      </c>
      <c r="AX76" s="180">
        <v>0.0010436</v>
      </c>
      <c r="AY76" s="178">
        <v>419.2</v>
      </c>
      <c r="AZ76" s="179">
        <v>1.3067</v>
      </c>
      <c r="BA76" s="180">
        <v>0.0010436</v>
      </c>
      <c r="BB76" s="178">
        <v>419.3</v>
      </c>
      <c r="BC76" s="179">
        <v>1.3066</v>
      </c>
      <c r="BD76" s="180">
        <v>0.0010435</v>
      </c>
      <c r="BE76" s="178">
        <v>419.4</v>
      </c>
      <c r="BF76" s="179">
        <v>1.3066</v>
      </c>
      <c r="BG76" s="180">
        <v>0.0010432</v>
      </c>
      <c r="BH76" s="178">
        <v>419.7</v>
      </c>
      <c r="BI76" s="179">
        <v>1.3062</v>
      </c>
      <c r="BJ76" s="180">
        <v>0.001043</v>
      </c>
      <c r="BK76" s="178">
        <v>420.1</v>
      </c>
      <c r="BL76" s="179">
        <v>1.3058</v>
      </c>
      <c r="BM76" s="180">
        <v>0.0010427</v>
      </c>
      <c r="BN76" s="178">
        <v>420.5</v>
      </c>
      <c r="BO76" s="179">
        <v>1.3054</v>
      </c>
      <c r="BP76" s="210"/>
      <c r="BQ76" s="205"/>
      <c r="BR76" s="205"/>
      <c r="BS76" s="205"/>
      <c r="BT76" s="205"/>
      <c r="BU76" s="205"/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  <c r="CX76" s="205"/>
      <c r="CY76" s="205"/>
      <c r="CZ76" s="205"/>
      <c r="DA76" s="205"/>
      <c r="DB76" s="205"/>
      <c r="DC76" s="205"/>
      <c r="DD76" s="205"/>
      <c r="DE76" s="205"/>
      <c r="DF76" s="205"/>
      <c r="DG76" s="205"/>
      <c r="DH76" s="205"/>
      <c r="DI76" s="205"/>
      <c r="DJ76" s="205"/>
      <c r="DK76" s="205"/>
      <c r="DL76" s="205"/>
      <c r="DM76" s="205"/>
      <c r="DN76" s="205"/>
      <c r="DO76" s="205"/>
      <c r="DP76" s="205"/>
      <c r="DQ76" s="205"/>
      <c r="DR76" s="205"/>
      <c r="DS76" s="205"/>
      <c r="DT76" s="205"/>
      <c r="DU76" s="205"/>
      <c r="DV76" s="205"/>
      <c r="DW76" s="205"/>
      <c r="DX76" s="205"/>
      <c r="DY76" s="205"/>
      <c r="DZ76" s="205"/>
      <c r="EA76" s="205"/>
      <c r="EB76" s="205"/>
      <c r="EC76" s="205"/>
      <c r="ED76" s="205"/>
      <c r="EE76" s="205"/>
      <c r="EF76" s="205"/>
      <c r="EG76" s="205"/>
      <c r="EH76" s="205"/>
      <c r="EI76" s="205"/>
      <c r="EJ76" s="205"/>
      <c r="EK76" s="205"/>
      <c r="EL76" s="205"/>
      <c r="EM76" s="205"/>
      <c r="EN76" s="205"/>
      <c r="EO76" s="205"/>
      <c r="EP76" s="205"/>
      <c r="EQ76" s="205"/>
      <c r="ER76" s="205"/>
      <c r="ES76" s="205"/>
      <c r="ET76" s="205"/>
      <c r="EU76" s="205"/>
      <c r="EV76" s="205"/>
      <c r="EW76" s="205"/>
      <c r="EX76" s="205"/>
      <c r="EY76" s="205"/>
      <c r="EZ76" s="205"/>
      <c r="FA76" s="205"/>
      <c r="FB76" s="205"/>
      <c r="FC76" s="205"/>
      <c r="FD76" s="205"/>
      <c r="FE76" s="205"/>
      <c r="FF76" s="205"/>
      <c r="FG76" s="205"/>
      <c r="FH76" s="205"/>
      <c r="FI76" s="205"/>
      <c r="FJ76" s="205"/>
      <c r="FK76" s="205"/>
      <c r="FL76" s="205"/>
      <c r="FM76" s="205"/>
      <c r="FN76" s="205"/>
      <c r="FO76" s="205"/>
      <c r="FP76" s="205"/>
      <c r="FQ76" s="205"/>
      <c r="FR76" s="205"/>
      <c r="FS76" s="205"/>
      <c r="FT76" s="205"/>
      <c r="FU76" s="205"/>
      <c r="FV76" s="205"/>
      <c r="FW76" s="205"/>
      <c r="FX76" s="205"/>
      <c r="FY76" s="205"/>
      <c r="FZ76" s="205"/>
      <c r="GA76" s="205"/>
      <c r="GB76" s="205"/>
      <c r="GC76" s="205"/>
      <c r="GD76" s="205"/>
      <c r="GE76" s="205"/>
      <c r="GF76" s="205"/>
      <c r="GG76" s="205"/>
      <c r="GH76" s="205"/>
      <c r="GI76" s="205"/>
      <c r="GJ76" s="205"/>
      <c r="GK76" s="205"/>
      <c r="GL76" s="205"/>
      <c r="GM76" s="205"/>
      <c r="GN76" s="205"/>
      <c r="GO76" s="205"/>
      <c r="GP76" s="205"/>
      <c r="GQ76" s="205"/>
      <c r="GR76" s="205"/>
      <c r="GS76" s="205"/>
      <c r="GT76" s="205"/>
      <c r="GU76" s="205"/>
      <c r="GV76" s="205"/>
      <c r="GW76" s="205"/>
      <c r="GX76" s="205"/>
      <c r="GY76" s="205"/>
      <c r="GZ76" s="205"/>
      <c r="HA76" s="205"/>
      <c r="HB76" s="205"/>
      <c r="HC76" s="205"/>
      <c r="HD76" s="205"/>
      <c r="HE76" s="205"/>
      <c r="HF76" s="205"/>
      <c r="HG76" s="205"/>
      <c r="HH76" s="205"/>
      <c r="HI76" s="205"/>
      <c r="HJ76" s="205"/>
      <c r="HK76" s="205"/>
      <c r="HL76" s="205"/>
      <c r="HM76" s="205"/>
      <c r="HN76" s="205"/>
      <c r="HO76" s="205"/>
      <c r="HP76" s="205"/>
      <c r="HQ76" s="205"/>
      <c r="HR76" s="205"/>
      <c r="HS76" s="205"/>
      <c r="HT76" s="205"/>
      <c r="HU76" s="205"/>
      <c r="HV76" s="205"/>
      <c r="HW76" s="205"/>
      <c r="HX76" s="205"/>
      <c r="HY76" s="205"/>
      <c r="HZ76" s="205"/>
      <c r="IA76" s="205"/>
      <c r="IB76" s="205"/>
      <c r="IC76" s="205"/>
      <c r="ID76" s="205"/>
      <c r="IE76" s="205"/>
      <c r="IF76" s="205"/>
      <c r="IG76" s="205"/>
      <c r="IH76" s="205"/>
      <c r="II76" s="205"/>
      <c r="IJ76" s="205"/>
      <c r="IK76" s="205"/>
      <c r="IL76" s="205"/>
      <c r="IM76" s="205"/>
      <c r="IN76" s="205"/>
      <c r="IO76" s="205"/>
      <c r="IP76" s="205"/>
      <c r="IQ76" s="205"/>
      <c r="IR76" s="205"/>
      <c r="IS76" s="205"/>
    </row>
    <row r="77" spans="1:253" s="175" customFormat="1" ht="13.5">
      <c r="A77" s="176">
        <v>110</v>
      </c>
      <c r="B77" s="177">
        <v>176.8</v>
      </c>
      <c r="C77" s="178">
        <v>2707.3</v>
      </c>
      <c r="D77" s="179">
        <v>9.5633</v>
      </c>
      <c r="E77" s="180">
        <v>88.39</v>
      </c>
      <c r="F77" s="178">
        <v>2707.2</v>
      </c>
      <c r="G77" s="179">
        <v>9.2432</v>
      </c>
      <c r="H77" s="180">
        <v>58.92</v>
      </c>
      <c r="I77" s="178">
        <v>2707</v>
      </c>
      <c r="J77" s="179">
        <v>9.0559</v>
      </c>
      <c r="K77" s="180">
        <v>44.18</v>
      </c>
      <c r="L77" s="178">
        <v>2707</v>
      </c>
      <c r="M77" s="179">
        <v>8.9229</v>
      </c>
      <c r="N77" s="180">
        <v>35.34</v>
      </c>
      <c r="O77" s="178">
        <v>2706.8</v>
      </c>
      <c r="P77" s="179">
        <v>8.8197</v>
      </c>
      <c r="Q77" s="180">
        <v>17.66</v>
      </c>
      <c r="R77" s="178">
        <v>2706.3</v>
      </c>
      <c r="S77" s="179">
        <v>8.4988</v>
      </c>
      <c r="T77" s="180">
        <v>8.819</v>
      </c>
      <c r="U77" s="178">
        <v>2705.3</v>
      </c>
      <c r="V77" s="179">
        <v>8.1768</v>
      </c>
      <c r="W77" s="180">
        <v>5.872</v>
      </c>
      <c r="X77" s="178">
        <v>2704.3</v>
      </c>
      <c r="Y77" s="179">
        <v>7.9875</v>
      </c>
      <c r="Z77" s="180">
        <v>4.398</v>
      </c>
      <c r="AA77" s="178">
        <v>2703.2</v>
      </c>
      <c r="AB77" s="179">
        <v>7.8526</v>
      </c>
      <c r="AC77" s="180">
        <v>3.514</v>
      </c>
      <c r="AD77" s="178">
        <v>2702.2</v>
      </c>
      <c r="AE77" s="179">
        <v>7.7475</v>
      </c>
      <c r="AF77" s="180">
        <v>2.924</v>
      </c>
      <c r="AG77" s="178">
        <v>2701.1</v>
      </c>
      <c r="AH77" s="179">
        <v>7.6611</v>
      </c>
      <c r="AI77" s="180">
        <v>2.503</v>
      </c>
      <c r="AJ77" s="178">
        <v>2700</v>
      </c>
      <c r="AK77" s="179">
        <v>7.5878</v>
      </c>
      <c r="AL77" s="180">
        <v>2.187</v>
      </c>
      <c r="AM77" s="178">
        <v>2698.9</v>
      </c>
      <c r="AN77" s="179">
        <v>7.5239</v>
      </c>
      <c r="AO77" s="180">
        <v>1.942</v>
      </c>
      <c r="AP77" s="178">
        <v>2697.8</v>
      </c>
      <c r="AQ77" s="179">
        <v>7.4673</v>
      </c>
      <c r="AR77" s="180">
        <v>1.745</v>
      </c>
      <c r="AS77" s="178">
        <v>2696.7</v>
      </c>
      <c r="AT77" s="179">
        <v>7.4164</v>
      </c>
      <c r="AU77" s="180">
        <v>0.0010518</v>
      </c>
      <c r="AV77" s="178">
        <v>461.4</v>
      </c>
      <c r="AW77" s="179">
        <v>1.4184</v>
      </c>
      <c r="AX77" s="180">
        <v>0.0010518</v>
      </c>
      <c r="AY77" s="178">
        <v>461.4</v>
      </c>
      <c r="AZ77" s="179">
        <v>1.4184</v>
      </c>
      <c r="BA77" s="180">
        <v>0.0010517</v>
      </c>
      <c r="BB77" s="178">
        <v>461.5</v>
      </c>
      <c r="BC77" s="179">
        <v>1.4183</v>
      </c>
      <c r="BD77" s="180">
        <v>0.0010517</v>
      </c>
      <c r="BE77" s="178">
        <v>461.6</v>
      </c>
      <c r="BF77" s="179">
        <v>1.4182</v>
      </c>
      <c r="BG77" s="180">
        <v>0.0010514</v>
      </c>
      <c r="BH77" s="178">
        <v>461.9</v>
      </c>
      <c r="BI77" s="179">
        <v>1.4178</v>
      </c>
      <c r="BJ77" s="180">
        <v>0.0010511</v>
      </c>
      <c r="BK77" s="178">
        <v>462.3</v>
      </c>
      <c r="BL77" s="179">
        <v>1.4173</v>
      </c>
      <c r="BM77" s="180">
        <v>0.0010508</v>
      </c>
      <c r="BN77" s="178">
        <v>462.7</v>
      </c>
      <c r="BO77" s="179">
        <v>1.4169</v>
      </c>
      <c r="BP77" s="210"/>
      <c r="BQ77" s="205"/>
      <c r="BR77" s="205"/>
      <c r="BS77" s="205"/>
      <c r="BT77" s="205"/>
      <c r="BU77" s="205"/>
      <c r="BV77" s="205"/>
      <c r="BW77" s="205"/>
      <c r="BX77" s="205"/>
      <c r="BY77" s="205"/>
      <c r="BZ77" s="205"/>
      <c r="CA77" s="205"/>
      <c r="CB77" s="205"/>
      <c r="CC77" s="205"/>
      <c r="CD77" s="205"/>
      <c r="CE77" s="205"/>
      <c r="CF77" s="205"/>
      <c r="CG77" s="205"/>
      <c r="CH77" s="205"/>
      <c r="CI77" s="205"/>
      <c r="CJ77" s="205"/>
      <c r="CK77" s="205"/>
      <c r="CL77" s="205"/>
      <c r="CM77" s="205"/>
      <c r="CN77" s="205"/>
      <c r="CO77" s="205"/>
      <c r="CP77" s="205"/>
      <c r="CQ77" s="205"/>
      <c r="CR77" s="205"/>
      <c r="CS77" s="205"/>
      <c r="CT77" s="205"/>
      <c r="CU77" s="205"/>
      <c r="CV77" s="205"/>
      <c r="CW77" s="205"/>
      <c r="CX77" s="205"/>
      <c r="CY77" s="205"/>
      <c r="CZ77" s="205"/>
      <c r="DA77" s="205"/>
      <c r="DB77" s="205"/>
      <c r="DC77" s="205"/>
      <c r="DD77" s="205"/>
      <c r="DE77" s="205"/>
      <c r="DF77" s="205"/>
      <c r="DG77" s="205"/>
      <c r="DH77" s="205"/>
      <c r="DI77" s="205"/>
      <c r="DJ77" s="205"/>
      <c r="DK77" s="205"/>
      <c r="DL77" s="205"/>
      <c r="DM77" s="205"/>
      <c r="DN77" s="205"/>
      <c r="DO77" s="205"/>
      <c r="DP77" s="205"/>
      <c r="DQ77" s="205"/>
      <c r="DR77" s="205"/>
      <c r="DS77" s="205"/>
      <c r="DT77" s="205"/>
      <c r="DU77" s="205"/>
      <c r="DV77" s="205"/>
      <c r="DW77" s="205"/>
      <c r="DX77" s="205"/>
      <c r="DY77" s="205"/>
      <c r="DZ77" s="205"/>
      <c r="EA77" s="205"/>
      <c r="EB77" s="205"/>
      <c r="EC77" s="205"/>
      <c r="ED77" s="205"/>
      <c r="EE77" s="205"/>
      <c r="EF77" s="205"/>
      <c r="EG77" s="205"/>
      <c r="EH77" s="205"/>
      <c r="EI77" s="205"/>
      <c r="EJ77" s="205"/>
      <c r="EK77" s="205"/>
      <c r="EL77" s="205"/>
      <c r="EM77" s="205"/>
      <c r="EN77" s="205"/>
      <c r="EO77" s="205"/>
      <c r="EP77" s="205"/>
      <c r="EQ77" s="205"/>
      <c r="ER77" s="205"/>
      <c r="ES77" s="205"/>
      <c r="ET77" s="205"/>
      <c r="EU77" s="205"/>
      <c r="EV77" s="205"/>
      <c r="EW77" s="205"/>
      <c r="EX77" s="205"/>
      <c r="EY77" s="205"/>
      <c r="EZ77" s="205"/>
      <c r="FA77" s="205"/>
      <c r="FB77" s="205"/>
      <c r="FC77" s="205"/>
      <c r="FD77" s="205"/>
      <c r="FE77" s="205"/>
      <c r="FF77" s="205"/>
      <c r="FG77" s="205"/>
      <c r="FH77" s="205"/>
      <c r="FI77" s="205"/>
      <c r="FJ77" s="205"/>
      <c r="FK77" s="205"/>
      <c r="FL77" s="205"/>
      <c r="FM77" s="205"/>
      <c r="FN77" s="205"/>
      <c r="FO77" s="205"/>
      <c r="FP77" s="205"/>
      <c r="FQ77" s="205"/>
      <c r="FR77" s="205"/>
      <c r="FS77" s="205"/>
      <c r="FT77" s="205"/>
      <c r="FU77" s="205"/>
      <c r="FV77" s="205"/>
      <c r="FW77" s="205"/>
      <c r="FX77" s="205"/>
      <c r="FY77" s="205"/>
      <c r="FZ77" s="205"/>
      <c r="GA77" s="205"/>
      <c r="GB77" s="205"/>
      <c r="GC77" s="205"/>
      <c r="GD77" s="205"/>
      <c r="GE77" s="205"/>
      <c r="GF77" s="205"/>
      <c r="GG77" s="205"/>
      <c r="GH77" s="205"/>
      <c r="GI77" s="205"/>
      <c r="GJ77" s="205"/>
      <c r="GK77" s="205"/>
      <c r="GL77" s="205"/>
      <c r="GM77" s="205"/>
      <c r="GN77" s="205"/>
      <c r="GO77" s="205"/>
      <c r="GP77" s="205"/>
      <c r="GQ77" s="205"/>
      <c r="GR77" s="205"/>
      <c r="GS77" s="205"/>
      <c r="GT77" s="205"/>
      <c r="GU77" s="205"/>
      <c r="GV77" s="205"/>
      <c r="GW77" s="205"/>
      <c r="GX77" s="205"/>
      <c r="GY77" s="205"/>
      <c r="GZ77" s="205"/>
      <c r="HA77" s="205"/>
      <c r="HB77" s="205"/>
      <c r="HC77" s="205"/>
      <c r="HD77" s="205"/>
      <c r="HE77" s="205"/>
      <c r="HF77" s="205"/>
      <c r="HG77" s="205"/>
      <c r="HH77" s="205"/>
      <c r="HI77" s="205"/>
      <c r="HJ77" s="205"/>
      <c r="HK77" s="205"/>
      <c r="HL77" s="205"/>
      <c r="HM77" s="205"/>
      <c r="HN77" s="205"/>
      <c r="HO77" s="205"/>
      <c r="HP77" s="205"/>
      <c r="HQ77" s="205"/>
      <c r="HR77" s="205"/>
      <c r="HS77" s="205"/>
      <c r="HT77" s="205"/>
      <c r="HU77" s="205"/>
      <c r="HV77" s="205"/>
      <c r="HW77" s="205"/>
      <c r="HX77" s="205"/>
      <c r="HY77" s="205"/>
      <c r="HZ77" s="205"/>
      <c r="IA77" s="205"/>
      <c r="IB77" s="205"/>
      <c r="IC77" s="205"/>
      <c r="ID77" s="205"/>
      <c r="IE77" s="205"/>
      <c r="IF77" s="205"/>
      <c r="IG77" s="205"/>
      <c r="IH77" s="205"/>
      <c r="II77" s="205"/>
      <c r="IJ77" s="205"/>
      <c r="IK77" s="205"/>
      <c r="IL77" s="205"/>
      <c r="IM77" s="205"/>
      <c r="IN77" s="205"/>
      <c r="IO77" s="205"/>
      <c r="IP77" s="205"/>
      <c r="IQ77" s="205"/>
      <c r="IR77" s="205"/>
      <c r="IS77" s="205"/>
    </row>
    <row r="78" spans="1:253" s="175" customFormat="1" ht="13.5">
      <c r="A78" s="176">
        <v>120</v>
      </c>
      <c r="B78" s="177">
        <v>181.42</v>
      </c>
      <c r="C78" s="178">
        <v>2726.2</v>
      </c>
      <c r="D78" s="179">
        <v>9.6122</v>
      </c>
      <c r="E78" s="180">
        <v>90.7</v>
      </c>
      <c r="F78" s="178">
        <v>2726.1</v>
      </c>
      <c r="G78" s="179">
        <v>9.2921</v>
      </c>
      <c r="H78" s="180">
        <v>60.46</v>
      </c>
      <c r="I78" s="178">
        <v>2726</v>
      </c>
      <c r="J78" s="179">
        <v>9.1048</v>
      </c>
      <c r="K78" s="180">
        <v>45.34</v>
      </c>
      <c r="L78" s="178">
        <v>2726</v>
      </c>
      <c r="M78" s="179">
        <v>8.9718</v>
      </c>
      <c r="N78" s="180">
        <v>36.27</v>
      </c>
      <c r="O78" s="178">
        <v>2725.9</v>
      </c>
      <c r="P78" s="179">
        <v>8.8687</v>
      </c>
      <c r="Q78" s="180">
        <v>18.12</v>
      </c>
      <c r="R78" s="178">
        <v>2725.4</v>
      </c>
      <c r="S78" s="179">
        <v>8.5479</v>
      </c>
      <c r="T78" s="180">
        <v>9.052</v>
      </c>
      <c r="U78" s="178">
        <v>2724.5</v>
      </c>
      <c r="V78" s="179">
        <v>8.2261</v>
      </c>
      <c r="W78" s="180">
        <v>6.027</v>
      </c>
      <c r="X78" s="178">
        <v>2723.5</v>
      </c>
      <c r="Y78" s="179">
        <v>8.0372</v>
      </c>
      <c r="Z78" s="180">
        <v>4.515</v>
      </c>
      <c r="AA78" s="178">
        <v>2722.6</v>
      </c>
      <c r="AB78" s="179">
        <v>7.9025</v>
      </c>
      <c r="AC78" s="180">
        <v>3.608</v>
      </c>
      <c r="AD78" s="178">
        <v>2721.7</v>
      </c>
      <c r="AE78" s="179">
        <v>7.7977</v>
      </c>
      <c r="AF78" s="180">
        <v>3.003</v>
      </c>
      <c r="AG78" s="178">
        <v>2720.7</v>
      </c>
      <c r="AH78" s="179">
        <v>7.7116</v>
      </c>
      <c r="AI78" s="180">
        <v>2.571</v>
      </c>
      <c r="AJ78" s="178">
        <v>2719.7</v>
      </c>
      <c r="AK78" s="179">
        <v>7.6386</v>
      </c>
      <c r="AL78" s="180">
        <v>2.247</v>
      </c>
      <c r="AM78" s="178">
        <v>2718.8</v>
      </c>
      <c r="AN78" s="179">
        <v>7.575</v>
      </c>
      <c r="AO78" s="180">
        <v>1.995</v>
      </c>
      <c r="AP78" s="178">
        <v>2717.8</v>
      </c>
      <c r="AQ78" s="179">
        <v>7.5187</v>
      </c>
      <c r="AR78" s="180">
        <v>1.793</v>
      </c>
      <c r="AS78" s="178">
        <v>2716.8</v>
      </c>
      <c r="AT78" s="179">
        <v>7.4681</v>
      </c>
      <c r="AU78" s="180">
        <v>0.0010606</v>
      </c>
      <c r="AV78" s="178">
        <v>503.7</v>
      </c>
      <c r="AW78" s="179">
        <v>1.5276</v>
      </c>
      <c r="AX78" s="180">
        <v>0.0010606</v>
      </c>
      <c r="AY78" s="178">
        <v>503.8</v>
      </c>
      <c r="AZ78" s="179">
        <v>1.5275</v>
      </c>
      <c r="BA78" s="180">
        <v>0.0010605</v>
      </c>
      <c r="BB78" s="178">
        <v>503.9</v>
      </c>
      <c r="BC78" s="179">
        <v>1.5274</v>
      </c>
      <c r="BD78" s="180">
        <v>0.0010605</v>
      </c>
      <c r="BE78" s="178">
        <v>503.9</v>
      </c>
      <c r="BF78" s="179">
        <v>1.5273</v>
      </c>
      <c r="BG78" s="180">
        <v>0.0010602</v>
      </c>
      <c r="BH78" s="178">
        <v>504.3</v>
      </c>
      <c r="BI78" s="179">
        <v>1.5269</v>
      </c>
      <c r="BJ78" s="180">
        <v>0.0010599</v>
      </c>
      <c r="BK78" s="178">
        <v>504.6</v>
      </c>
      <c r="BL78" s="179">
        <v>1.5264</v>
      </c>
      <c r="BM78" s="180">
        <v>0.0010596</v>
      </c>
      <c r="BN78" s="178">
        <v>505</v>
      </c>
      <c r="BO78" s="179">
        <v>1.526</v>
      </c>
      <c r="BP78" s="210"/>
      <c r="BQ78" s="205"/>
      <c r="BR78" s="205"/>
      <c r="BS78" s="205"/>
      <c r="BT78" s="205"/>
      <c r="BU78" s="205"/>
      <c r="BV78" s="205"/>
      <c r="BW78" s="205"/>
      <c r="BX78" s="205"/>
      <c r="BY78" s="205"/>
      <c r="BZ78" s="205"/>
      <c r="CA78" s="205"/>
      <c r="CB78" s="205"/>
      <c r="CC78" s="205"/>
      <c r="CD78" s="205"/>
      <c r="CE78" s="205"/>
      <c r="CF78" s="205"/>
      <c r="CG78" s="205"/>
      <c r="CH78" s="205"/>
      <c r="CI78" s="205"/>
      <c r="CJ78" s="205"/>
      <c r="CK78" s="205"/>
      <c r="CL78" s="205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  <c r="CX78" s="205"/>
      <c r="CY78" s="205"/>
      <c r="CZ78" s="205"/>
      <c r="DA78" s="205"/>
      <c r="DB78" s="205"/>
      <c r="DC78" s="205"/>
      <c r="DD78" s="205"/>
      <c r="DE78" s="205"/>
      <c r="DF78" s="205"/>
      <c r="DG78" s="205"/>
      <c r="DH78" s="205"/>
      <c r="DI78" s="205"/>
      <c r="DJ78" s="205"/>
      <c r="DK78" s="205"/>
      <c r="DL78" s="205"/>
      <c r="DM78" s="205"/>
      <c r="DN78" s="205"/>
      <c r="DO78" s="205"/>
      <c r="DP78" s="205"/>
      <c r="DQ78" s="205"/>
      <c r="DR78" s="205"/>
      <c r="DS78" s="205"/>
      <c r="DT78" s="205"/>
      <c r="DU78" s="205"/>
      <c r="DV78" s="205"/>
      <c r="DW78" s="205"/>
      <c r="DX78" s="205"/>
      <c r="DY78" s="205"/>
      <c r="DZ78" s="205"/>
      <c r="EA78" s="205"/>
      <c r="EB78" s="205"/>
      <c r="EC78" s="205"/>
      <c r="ED78" s="205"/>
      <c r="EE78" s="205"/>
      <c r="EF78" s="205"/>
      <c r="EG78" s="205"/>
      <c r="EH78" s="205"/>
      <c r="EI78" s="205"/>
      <c r="EJ78" s="205"/>
      <c r="EK78" s="205"/>
      <c r="EL78" s="205"/>
      <c r="EM78" s="205"/>
      <c r="EN78" s="205"/>
      <c r="EO78" s="205"/>
      <c r="EP78" s="205"/>
      <c r="EQ78" s="205"/>
      <c r="ER78" s="205"/>
      <c r="ES78" s="205"/>
      <c r="ET78" s="205"/>
      <c r="EU78" s="205"/>
      <c r="EV78" s="205"/>
      <c r="EW78" s="205"/>
      <c r="EX78" s="205"/>
      <c r="EY78" s="205"/>
      <c r="EZ78" s="205"/>
      <c r="FA78" s="205"/>
      <c r="FB78" s="205"/>
      <c r="FC78" s="205"/>
      <c r="FD78" s="205"/>
      <c r="FE78" s="205"/>
      <c r="FF78" s="205"/>
      <c r="FG78" s="205"/>
      <c r="FH78" s="205"/>
      <c r="FI78" s="205"/>
      <c r="FJ78" s="205"/>
      <c r="FK78" s="205"/>
      <c r="FL78" s="205"/>
      <c r="FM78" s="205"/>
      <c r="FN78" s="205"/>
      <c r="FO78" s="205"/>
      <c r="FP78" s="205"/>
      <c r="FQ78" s="205"/>
      <c r="FR78" s="205"/>
      <c r="FS78" s="205"/>
      <c r="FT78" s="205"/>
      <c r="FU78" s="205"/>
      <c r="FV78" s="205"/>
      <c r="FW78" s="205"/>
      <c r="FX78" s="205"/>
      <c r="FY78" s="205"/>
      <c r="FZ78" s="205"/>
      <c r="GA78" s="205"/>
      <c r="GB78" s="205"/>
      <c r="GC78" s="205"/>
      <c r="GD78" s="205"/>
      <c r="GE78" s="205"/>
      <c r="GF78" s="205"/>
      <c r="GG78" s="205"/>
      <c r="GH78" s="205"/>
      <c r="GI78" s="205"/>
      <c r="GJ78" s="205"/>
      <c r="GK78" s="205"/>
      <c r="GL78" s="205"/>
      <c r="GM78" s="205"/>
      <c r="GN78" s="205"/>
      <c r="GO78" s="205"/>
      <c r="GP78" s="205"/>
      <c r="GQ78" s="205"/>
      <c r="GR78" s="205"/>
      <c r="GS78" s="205"/>
      <c r="GT78" s="205"/>
      <c r="GU78" s="205"/>
      <c r="GV78" s="205"/>
      <c r="GW78" s="205"/>
      <c r="GX78" s="205"/>
      <c r="GY78" s="205"/>
      <c r="GZ78" s="205"/>
      <c r="HA78" s="205"/>
      <c r="HB78" s="205"/>
      <c r="HC78" s="205"/>
      <c r="HD78" s="205"/>
      <c r="HE78" s="205"/>
      <c r="HF78" s="205"/>
      <c r="HG78" s="205"/>
      <c r="HH78" s="205"/>
      <c r="HI78" s="205"/>
      <c r="HJ78" s="205"/>
      <c r="HK78" s="205"/>
      <c r="HL78" s="205"/>
      <c r="HM78" s="205"/>
      <c r="HN78" s="205"/>
      <c r="HO78" s="205"/>
      <c r="HP78" s="205"/>
      <c r="HQ78" s="205"/>
      <c r="HR78" s="205"/>
      <c r="HS78" s="205"/>
      <c r="HT78" s="205"/>
      <c r="HU78" s="205"/>
      <c r="HV78" s="205"/>
      <c r="HW78" s="205"/>
      <c r="HX78" s="205"/>
      <c r="HY78" s="205"/>
      <c r="HZ78" s="205"/>
      <c r="IA78" s="205"/>
      <c r="IB78" s="205"/>
      <c r="IC78" s="205"/>
      <c r="ID78" s="205"/>
      <c r="IE78" s="205"/>
      <c r="IF78" s="205"/>
      <c r="IG78" s="205"/>
      <c r="IH78" s="205"/>
      <c r="II78" s="205"/>
      <c r="IJ78" s="205"/>
      <c r="IK78" s="205"/>
      <c r="IL78" s="205"/>
      <c r="IM78" s="205"/>
      <c r="IN78" s="205"/>
      <c r="IO78" s="205"/>
      <c r="IP78" s="205"/>
      <c r="IQ78" s="205"/>
      <c r="IR78" s="205"/>
      <c r="IS78" s="205"/>
    </row>
    <row r="79" spans="1:253" s="175" customFormat="1" ht="13.5">
      <c r="A79" s="176">
        <v>130</v>
      </c>
      <c r="B79" s="177">
        <v>186.04</v>
      </c>
      <c r="C79" s="178">
        <v>2745.2</v>
      </c>
      <c r="D79" s="179">
        <v>9.6599</v>
      </c>
      <c r="E79" s="180">
        <v>93.01</v>
      </c>
      <c r="F79" s="178">
        <v>2745.2</v>
      </c>
      <c r="G79" s="179">
        <v>9.3399</v>
      </c>
      <c r="H79" s="180">
        <v>62</v>
      </c>
      <c r="I79" s="178">
        <v>2745.1</v>
      </c>
      <c r="J79" s="179">
        <v>9.1526</v>
      </c>
      <c r="K79" s="180">
        <v>46.5</v>
      </c>
      <c r="L79" s="178">
        <v>2745</v>
      </c>
      <c r="M79" s="179">
        <v>9.0197</v>
      </c>
      <c r="N79" s="180">
        <v>37.19</v>
      </c>
      <c r="O79" s="178">
        <v>2744.9</v>
      </c>
      <c r="P79" s="179">
        <v>8.9165</v>
      </c>
      <c r="Q79" s="180">
        <v>18.59</v>
      </c>
      <c r="R79" s="178">
        <v>2744.5</v>
      </c>
      <c r="S79" s="179">
        <v>8.5958</v>
      </c>
      <c r="T79" s="180">
        <v>9.284</v>
      </c>
      <c r="U79" s="178">
        <v>2743.7</v>
      </c>
      <c r="V79" s="179">
        <v>8.2743</v>
      </c>
      <c r="W79" s="180">
        <v>6.183</v>
      </c>
      <c r="X79" s="178">
        <v>2742.8</v>
      </c>
      <c r="Y79" s="179">
        <v>8.0856</v>
      </c>
      <c r="Z79" s="180">
        <v>4.632</v>
      </c>
      <c r="AA79" s="178">
        <v>2742</v>
      </c>
      <c r="AB79" s="179">
        <v>7.9512</v>
      </c>
      <c r="AC79" s="180">
        <v>3.702</v>
      </c>
      <c r="AD79" s="178">
        <v>2741.1</v>
      </c>
      <c r="AE79" s="179">
        <v>7.8466</v>
      </c>
      <c r="AF79" s="180">
        <v>3.082</v>
      </c>
      <c r="AG79" s="178">
        <v>2740.3</v>
      </c>
      <c r="AH79" s="179">
        <v>7.7608</v>
      </c>
      <c r="AI79" s="180">
        <v>2.639</v>
      </c>
      <c r="AJ79" s="178">
        <v>2739.4</v>
      </c>
      <c r="AK79" s="179">
        <v>7.6879</v>
      </c>
      <c r="AL79" s="180">
        <v>2.307</v>
      </c>
      <c r="AM79" s="178">
        <v>2738.5</v>
      </c>
      <c r="AN79" s="179">
        <v>7.6246</v>
      </c>
      <c r="AO79" s="180">
        <v>2.048</v>
      </c>
      <c r="AP79" s="178">
        <v>2737.6</v>
      </c>
      <c r="AQ79" s="179">
        <v>7.5686</v>
      </c>
      <c r="AR79" s="180">
        <v>1.841</v>
      </c>
      <c r="AS79" s="178">
        <v>2736.8</v>
      </c>
      <c r="AT79" s="179">
        <v>7.5182</v>
      </c>
      <c r="AU79" s="180">
        <v>0.9104</v>
      </c>
      <c r="AV79" s="178">
        <v>2727.6</v>
      </c>
      <c r="AW79" s="179">
        <v>7.1803</v>
      </c>
      <c r="AX79" s="180">
        <v>0.00107</v>
      </c>
      <c r="AY79" s="178">
        <v>546.3</v>
      </c>
      <c r="AZ79" s="179">
        <v>1.6343</v>
      </c>
      <c r="BA79" s="180">
        <v>0.0010699</v>
      </c>
      <c r="BB79" s="178">
        <v>546.4</v>
      </c>
      <c r="BC79" s="179">
        <v>1.6342</v>
      </c>
      <c r="BD79" s="180">
        <v>0.0010699</v>
      </c>
      <c r="BE79" s="178">
        <v>546.5</v>
      </c>
      <c r="BF79" s="179">
        <v>1.6341</v>
      </c>
      <c r="BG79" s="180">
        <v>0.0010696</v>
      </c>
      <c r="BH79" s="178">
        <v>546.8</v>
      </c>
      <c r="BI79" s="179">
        <v>1.6336</v>
      </c>
      <c r="BJ79" s="180">
        <v>0.0010693</v>
      </c>
      <c r="BK79" s="178">
        <v>547.1</v>
      </c>
      <c r="BL79" s="179">
        <v>1.6332</v>
      </c>
      <c r="BM79" s="180">
        <v>0.001069</v>
      </c>
      <c r="BN79" s="178">
        <v>547.5</v>
      </c>
      <c r="BO79" s="179">
        <v>1.6327</v>
      </c>
      <c r="BP79" s="210"/>
      <c r="BQ79" s="205"/>
      <c r="BR79" s="205"/>
      <c r="BS79" s="205"/>
      <c r="BT79" s="205"/>
      <c r="BU79" s="205"/>
      <c r="BV79" s="205"/>
      <c r="BW79" s="205"/>
      <c r="BX79" s="205"/>
      <c r="BY79" s="205"/>
      <c r="BZ79" s="205"/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5"/>
      <c r="CP79" s="205"/>
      <c r="CQ79" s="205"/>
      <c r="CR79" s="205"/>
      <c r="CS79" s="205"/>
      <c r="CT79" s="205"/>
      <c r="CU79" s="205"/>
      <c r="CV79" s="205"/>
      <c r="CW79" s="205"/>
      <c r="CX79" s="205"/>
      <c r="CY79" s="205"/>
      <c r="CZ79" s="205"/>
      <c r="DA79" s="205"/>
      <c r="DB79" s="205"/>
      <c r="DC79" s="205"/>
      <c r="DD79" s="205"/>
      <c r="DE79" s="205"/>
      <c r="DF79" s="205"/>
      <c r="DG79" s="205"/>
      <c r="DH79" s="205"/>
      <c r="DI79" s="205"/>
      <c r="DJ79" s="205"/>
      <c r="DK79" s="205"/>
      <c r="DL79" s="205"/>
      <c r="DM79" s="205"/>
      <c r="DN79" s="205"/>
      <c r="DO79" s="205"/>
      <c r="DP79" s="205"/>
      <c r="DQ79" s="205"/>
      <c r="DR79" s="205"/>
      <c r="DS79" s="205"/>
      <c r="DT79" s="205"/>
      <c r="DU79" s="205"/>
      <c r="DV79" s="205"/>
      <c r="DW79" s="205"/>
      <c r="DX79" s="205"/>
      <c r="DY79" s="205"/>
      <c r="DZ79" s="205"/>
      <c r="EA79" s="205"/>
      <c r="EB79" s="205"/>
      <c r="EC79" s="205"/>
      <c r="ED79" s="205"/>
      <c r="EE79" s="205"/>
      <c r="EF79" s="205"/>
      <c r="EG79" s="205"/>
      <c r="EH79" s="205"/>
      <c r="EI79" s="205"/>
      <c r="EJ79" s="205"/>
      <c r="EK79" s="205"/>
      <c r="EL79" s="205"/>
      <c r="EM79" s="205"/>
      <c r="EN79" s="205"/>
      <c r="EO79" s="205"/>
      <c r="EP79" s="205"/>
      <c r="EQ79" s="205"/>
      <c r="ER79" s="205"/>
      <c r="ES79" s="205"/>
      <c r="ET79" s="205"/>
      <c r="EU79" s="205"/>
      <c r="EV79" s="205"/>
      <c r="EW79" s="205"/>
      <c r="EX79" s="205"/>
      <c r="EY79" s="205"/>
      <c r="EZ79" s="205"/>
      <c r="FA79" s="205"/>
      <c r="FB79" s="205"/>
      <c r="FC79" s="205"/>
      <c r="FD79" s="205"/>
      <c r="FE79" s="205"/>
      <c r="FF79" s="205"/>
      <c r="FG79" s="205"/>
      <c r="FH79" s="205"/>
      <c r="FI79" s="205"/>
      <c r="FJ79" s="205"/>
      <c r="FK79" s="205"/>
      <c r="FL79" s="205"/>
      <c r="FM79" s="205"/>
      <c r="FN79" s="205"/>
      <c r="FO79" s="205"/>
      <c r="FP79" s="205"/>
      <c r="FQ79" s="205"/>
      <c r="FR79" s="205"/>
      <c r="FS79" s="205"/>
      <c r="FT79" s="205"/>
      <c r="FU79" s="205"/>
      <c r="FV79" s="205"/>
      <c r="FW79" s="205"/>
      <c r="FX79" s="205"/>
      <c r="FY79" s="205"/>
      <c r="FZ79" s="205"/>
      <c r="GA79" s="205"/>
      <c r="GB79" s="205"/>
      <c r="GC79" s="205"/>
      <c r="GD79" s="205"/>
      <c r="GE79" s="205"/>
      <c r="GF79" s="205"/>
      <c r="GG79" s="205"/>
      <c r="GH79" s="205"/>
      <c r="GI79" s="205"/>
      <c r="GJ79" s="205"/>
      <c r="GK79" s="205"/>
      <c r="GL79" s="205"/>
      <c r="GM79" s="205"/>
      <c r="GN79" s="205"/>
      <c r="GO79" s="205"/>
      <c r="GP79" s="205"/>
      <c r="GQ79" s="205"/>
      <c r="GR79" s="205"/>
      <c r="GS79" s="205"/>
      <c r="GT79" s="205"/>
      <c r="GU79" s="205"/>
      <c r="GV79" s="205"/>
      <c r="GW79" s="205"/>
      <c r="GX79" s="205"/>
      <c r="GY79" s="205"/>
      <c r="GZ79" s="205"/>
      <c r="HA79" s="205"/>
      <c r="HB79" s="205"/>
      <c r="HC79" s="205"/>
      <c r="HD79" s="205"/>
      <c r="HE79" s="205"/>
      <c r="HF79" s="205"/>
      <c r="HG79" s="205"/>
      <c r="HH79" s="205"/>
      <c r="HI79" s="205"/>
      <c r="HJ79" s="205"/>
      <c r="HK79" s="205"/>
      <c r="HL79" s="205"/>
      <c r="HM79" s="205"/>
      <c r="HN79" s="205"/>
      <c r="HO79" s="205"/>
      <c r="HP79" s="205"/>
      <c r="HQ79" s="205"/>
      <c r="HR79" s="205"/>
      <c r="HS79" s="205"/>
      <c r="HT79" s="205"/>
      <c r="HU79" s="205"/>
      <c r="HV79" s="205"/>
      <c r="HW79" s="205"/>
      <c r="HX79" s="205"/>
      <c r="HY79" s="205"/>
      <c r="HZ79" s="205"/>
      <c r="IA79" s="205"/>
      <c r="IB79" s="205"/>
      <c r="IC79" s="205"/>
      <c r="ID79" s="205"/>
      <c r="IE79" s="205"/>
      <c r="IF79" s="205"/>
      <c r="IG79" s="205"/>
      <c r="IH79" s="205"/>
      <c r="II79" s="205"/>
      <c r="IJ79" s="205"/>
      <c r="IK79" s="205"/>
      <c r="IL79" s="205"/>
      <c r="IM79" s="205"/>
      <c r="IN79" s="205"/>
      <c r="IO79" s="205"/>
      <c r="IP79" s="205"/>
      <c r="IQ79" s="205"/>
      <c r="IR79" s="205"/>
      <c r="IS79" s="205"/>
    </row>
    <row r="80" spans="1:253" s="175" customFormat="1" ht="13.5">
      <c r="A80" s="176">
        <v>140</v>
      </c>
      <c r="B80" s="177">
        <v>190.66</v>
      </c>
      <c r="C80" s="178">
        <v>2764.3</v>
      </c>
      <c r="D80" s="179">
        <v>9.7066</v>
      </c>
      <c r="E80" s="180">
        <v>95.32</v>
      </c>
      <c r="F80" s="178">
        <v>2764.2</v>
      </c>
      <c r="G80" s="179">
        <v>9.3866</v>
      </c>
      <c r="H80" s="180">
        <v>63.54</v>
      </c>
      <c r="I80" s="178">
        <v>2764.2</v>
      </c>
      <c r="J80" s="179">
        <v>9.1993</v>
      </c>
      <c r="K80" s="180">
        <v>47.65</v>
      </c>
      <c r="L80" s="178">
        <v>2764.1</v>
      </c>
      <c r="M80" s="179">
        <v>9.0664</v>
      </c>
      <c r="N80" s="180">
        <v>38.12</v>
      </c>
      <c r="O80" s="178">
        <v>2764</v>
      </c>
      <c r="P80" s="179">
        <v>8.9633</v>
      </c>
      <c r="Q80" s="180">
        <v>19.05</v>
      </c>
      <c r="R80" s="178">
        <v>2763.6</v>
      </c>
      <c r="S80" s="179">
        <v>8.6427</v>
      </c>
      <c r="T80" s="180">
        <v>9.516</v>
      </c>
      <c r="U80" s="178">
        <v>2762.9</v>
      </c>
      <c r="V80" s="179">
        <v>8.3214</v>
      </c>
      <c r="W80" s="180">
        <v>6.338</v>
      </c>
      <c r="X80" s="178">
        <v>2762.1</v>
      </c>
      <c r="Y80" s="179">
        <v>8.1328</v>
      </c>
      <c r="Z80" s="180">
        <v>4.749</v>
      </c>
      <c r="AA80" s="178">
        <v>2761.3</v>
      </c>
      <c r="AB80" s="179">
        <v>7.9986</v>
      </c>
      <c r="AC80" s="180">
        <v>3.796</v>
      </c>
      <c r="AD80" s="178">
        <v>2760.6</v>
      </c>
      <c r="AE80" s="179">
        <v>7.8942</v>
      </c>
      <c r="AF80" s="180">
        <v>3.16</v>
      </c>
      <c r="AG80" s="178">
        <v>2759.8</v>
      </c>
      <c r="AH80" s="179">
        <v>7.8086</v>
      </c>
      <c r="AI80" s="180">
        <v>2.706</v>
      </c>
      <c r="AJ80" s="178">
        <v>2759</v>
      </c>
      <c r="AK80" s="179">
        <v>7.736</v>
      </c>
      <c r="AL80" s="180">
        <v>2.366</v>
      </c>
      <c r="AM80" s="178">
        <v>2758.2</v>
      </c>
      <c r="AN80" s="179">
        <v>7.6729</v>
      </c>
      <c r="AO80" s="180">
        <v>2.101</v>
      </c>
      <c r="AP80" s="178">
        <v>2757.4</v>
      </c>
      <c r="AQ80" s="179">
        <v>7.617</v>
      </c>
      <c r="AR80" s="180">
        <v>1.889</v>
      </c>
      <c r="AS80" s="178">
        <v>2756.6</v>
      </c>
      <c r="AT80" s="179">
        <v>7.5669</v>
      </c>
      <c r="AU80" s="180">
        <v>0.9353</v>
      </c>
      <c r="AV80" s="178">
        <v>2748.4</v>
      </c>
      <c r="AW80" s="179">
        <v>7.2314</v>
      </c>
      <c r="AX80" s="180">
        <v>0.617</v>
      </c>
      <c r="AY80" s="178">
        <v>2739.6</v>
      </c>
      <c r="AZ80" s="179">
        <v>7.0275</v>
      </c>
      <c r="BA80" s="180">
        <v>0.00108</v>
      </c>
      <c r="BB80" s="178">
        <v>589.1</v>
      </c>
      <c r="BC80" s="179">
        <v>1.7389</v>
      </c>
      <c r="BD80" s="180">
        <v>0.00108</v>
      </c>
      <c r="BE80" s="178">
        <v>589.2</v>
      </c>
      <c r="BF80" s="179">
        <v>1.7388</v>
      </c>
      <c r="BG80" s="180">
        <v>0.0010796</v>
      </c>
      <c r="BH80" s="178">
        <v>589.5</v>
      </c>
      <c r="BI80" s="179">
        <v>1.7383</v>
      </c>
      <c r="BJ80" s="180">
        <v>0.0010793</v>
      </c>
      <c r="BK80" s="178">
        <v>589.8</v>
      </c>
      <c r="BL80" s="179">
        <v>1.7378</v>
      </c>
      <c r="BM80" s="180">
        <v>0.001079</v>
      </c>
      <c r="BN80" s="178">
        <v>590.2</v>
      </c>
      <c r="BO80" s="179">
        <v>1.7373</v>
      </c>
      <c r="BP80" s="210"/>
      <c r="BQ80" s="205"/>
      <c r="BR80" s="205"/>
      <c r="BS80" s="205"/>
      <c r="BT80" s="205"/>
      <c r="BU80" s="205"/>
      <c r="BV80" s="205"/>
      <c r="BW80" s="205"/>
      <c r="BX80" s="205"/>
      <c r="BY80" s="205"/>
      <c r="BZ80" s="205"/>
      <c r="CA80" s="205"/>
      <c r="CB80" s="205"/>
      <c r="CC80" s="205"/>
      <c r="CD80" s="205"/>
      <c r="CE80" s="205"/>
      <c r="CF80" s="205"/>
      <c r="CG80" s="205"/>
      <c r="CH80" s="205"/>
      <c r="CI80" s="205"/>
      <c r="CJ80" s="205"/>
      <c r="CK80" s="205"/>
      <c r="CL80" s="205"/>
      <c r="CM80" s="205"/>
      <c r="CN80" s="205"/>
      <c r="CO80" s="205"/>
      <c r="CP80" s="205"/>
      <c r="CQ80" s="205"/>
      <c r="CR80" s="205"/>
      <c r="CS80" s="205"/>
      <c r="CT80" s="205"/>
      <c r="CU80" s="205"/>
      <c r="CV80" s="205"/>
      <c r="CW80" s="205"/>
      <c r="CX80" s="205"/>
      <c r="CY80" s="205"/>
      <c r="CZ80" s="205"/>
      <c r="DA80" s="205"/>
      <c r="DB80" s="205"/>
      <c r="DC80" s="205"/>
      <c r="DD80" s="205"/>
      <c r="DE80" s="205"/>
      <c r="DF80" s="205"/>
      <c r="DG80" s="205"/>
      <c r="DH80" s="205"/>
      <c r="DI80" s="205"/>
      <c r="DJ80" s="205"/>
      <c r="DK80" s="205"/>
      <c r="DL80" s="205"/>
      <c r="DM80" s="205"/>
      <c r="DN80" s="205"/>
      <c r="DO80" s="205"/>
      <c r="DP80" s="205"/>
      <c r="DQ80" s="205"/>
      <c r="DR80" s="205"/>
      <c r="DS80" s="205"/>
      <c r="DT80" s="205"/>
      <c r="DU80" s="205"/>
      <c r="DV80" s="205"/>
      <c r="DW80" s="205"/>
      <c r="DX80" s="205"/>
      <c r="DY80" s="205"/>
      <c r="DZ80" s="205"/>
      <c r="EA80" s="205"/>
      <c r="EB80" s="205"/>
      <c r="EC80" s="205"/>
      <c r="ED80" s="205"/>
      <c r="EE80" s="205"/>
      <c r="EF80" s="205"/>
      <c r="EG80" s="205"/>
      <c r="EH80" s="205"/>
      <c r="EI80" s="205"/>
      <c r="EJ80" s="205"/>
      <c r="EK80" s="205"/>
      <c r="EL80" s="205"/>
      <c r="EM80" s="205"/>
      <c r="EN80" s="205"/>
      <c r="EO80" s="205"/>
      <c r="EP80" s="205"/>
      <c r="EQ80" s="205"/>
      <c r="ER80" s="205"/>
      <c r="ES80" s="205"/>
      <c r="ET80" s="205"/>
      <c r="EU80" s="205"/>
      <c r="EV80" s="205"/>
      <c r="EW80" s="205"/>
      <c r="EX80" s="205"/>
      <c r="EY80" s="205"/>
      <c r="EZ80" s="205"/>
      <c r="FA80" s="205"/>
      <c r="FB80" s="205"/>
      <c r="FC80" s="205"/>
      <c r="FD80" s="205"/>
      <c r="FE80" s="205"/>
      <c r="FF80" s="205"/>
      <c r="FG80" s="205"/>
      <c r="FH80" s="205"/>
      <c r="FI80" s="205"/>
      <c r="FJ80" s="205"/>
      <c r="FK80" s="205"/>
      <c r="FL80" s="205"/>
      <c r="FM80" s="205"/>
      <c r="FN80" s="205"/>
      <c r="FO80" s="205"/>
      <c r="FP80" s="205"/>
      <c r="FQ80" s="205"/>
      <c r="FR80" s="205"/>
      <c r="FS80" s="205"/>
      <c r="FT80" s="205"/>
      <c r="FU80" s="205"/>
      <c r="FV80" s="205"/>
      <c r="FW80" s="205"/>
      <c r="FX80" s="205"/>
      <c r="FY80" s="205"/>
      <c r="FZ80" s="205"/>
      <c r="GA80" s="205"/>
      <c r="GB80" s="205"/>
      <c r="GC80" s="205"/>
      <c r="GD80" s="205"/>
      <c r="GE80" s="205"/>
      <c r="GF80" s="205"/>
      <c r="GG80" s="205"/>
      <c r="GH80" s="205"/>
      <c r="GI80" s="205"/>
      <c r="GJ80" s="205"/>
      <c r="GK80" s="205"/>
      <c r="GL80" s="205"/>
      <c r="GM80" s="205"/>
      <c r="GN80" s="205"/>
      <c r="GO80" s="205"/>
      <c r="GP80" s="205"/>
      <c r="GQ80" s="205"/>
      <c r="GR80" s="205"/>
      <c r="GS80" s="205"/>
      <c r="GT80" s="205"/>
      <c r="GU80" s="205"/>
      <c r="GV80" s="205"/>
      <c r="GW80" s="205"/>
      <c r="GX80" s="205"/>
      <c r="GY80" s="205"/>
      <c r="GZ80" s="205"/>
      <c r="HA80" s="205"/>
      <c r="HB80" s="205"/>
      <c r="HC80" s="205"/>
      <c r="HD80" s="205"/>
      <c r="HE80" s="205"/>
      <c r="HF80" s="205"/>
      <c r="HG80" s="205"/>
      <c r="HH80" s="205"/>
      <c r="HI80" s="205"/>
      <c r="HJ80" s="205"/>
      <c r="HK80" s="205"/>
      <c r="HL80" s="205"/>
      <c r="HM80" s="205"/>
      <c r="HN80" s="205"/>
      <c r="HO80" s="205"/>
      <c r="HP80" s="205"/>
      <c r="HQ80" s="205"/>
      <c r="HR80" s="205"/>
      <c r="HS80" s="205"/>
      <c r="HT80" s="205"/>
      <c r="HU80" s="205"/>
      <c r="HV80" s="205"/>
      <c r="HW80" s="205"/>
      <c r="HX80" s="205"/>
      <c r="HY80" s="205"/>
      <c r="HZ80" s="205"/>
      <c r="IA80" s="205"/>
      <c r="IB80" s="205"/>
      <c r="IC80" s="205"/>
      <c r="ID80" s="205"/>
      <c r="IE80" s="205"/>
      <c r="IF80" s="205"/>
      <c r="IG80" s="205"/>
      <c r="IH80" s="205"/>
      <c r="II80" s="205"/>
      <c r="IJ80" s="205"/>
      <c r="IK80" s="205"/>
      <c r="IL80" s="205"/>
      <c r="IM80" s="205"/>
      <c r="IN80" s="205"/>
      <c r="IO80" s="205"/>
      <c r="IP80" s="205"/>
      <c r="IQ80" s="205"/>
      <c r="IR80" s="205"/>
      <c r="IS80" s="205"/>
    </row>
    <row r="81" spans="1:253" s="175" customFormat="1" ht="13.5">
      <c r="A81" s="176">
        <v>150</v>
      </c>
      <c r="B81" s="177">
        <v>195.27</v>
      </c>
      <c r="C81" s="178">
        <v>2783.4</v>
      </c>
      <c r="D81" s="179">
        <v>9.7523</v>
      </c>
      <c r="E81" s="180">
        <v>97.63</v>
      </c>
      <c r="F81" s="178">
        <v>2783.3</v>
      </c>
      <c r="G81" s="179">
        <v>9.4323</v>
      </c>
      <c r="H81" s="180">
        <v>65.08</v>
      </c>
      <c r="I81" s="178">
        <v>2783.3</v>
      </c>
      <c r="J81" s="179">
        <v>9.2451</v>
      </c>
      <c r="K81" s="180">
        <v>48.81</v>
      </c>
      <c r="L81" s="178">
        <v>2783.2</v>
      </c>
      <c r="M81" s="179">
        <v>9.1122</v>
      </c>
      <c r="N81" s="180">
        <v>39.04</v>
      </c>
      <c r="O81" s="178">
        <v>2783.1</v>
      </c>
      <c r="P81" s="179">
        <v>9.0091</v>
      </c>
      <c r="Q81" s="180">
        <v>19.51</v>
      </c>
      <c r="R81" s="178">
        <v>2782.8</v>
      </c>
      <c r="S81" s="179">
        <v>8.6885</v>
      </c>
      <c r="T81" s="180">
        <v>9.748</v>
      </c>
      <c r="U81" s="178">
        <v>2782.1</v>
      </c>
      <c r="V81" s="179">
        <v>8.3674</v>
      </c>
      <c r="W81" s="180">
        <v>6.494</v>
      </c>
      <c r="X81" s="178">
        <v>2781.4</v>
      </c>
      <c r="Y81" s="179">
        <v>8.179</v>
      </c>
      <c r="Z81" s="180">
        <v>4.866</v>
      </c>
      <c r="AA81" s="178">
        <v>2780.7</v>
      </c>
      <c r="AB81" s="179">
        <v>8.045</v>
      </c>
      <c r="AC81" s="180">
        <v>3.89</v>
      </c>
      <c r="AD81" s="178">
        <v>2780</v>
      </c>
      <c r="AE81" s="179">
        <v>7.9407</v>
      </c>
      <c r="AF81" s="180">
        <v>3.239</v>
      </c>
      <c r="AG81" s="178">
        <v>2779.3</v>
      </c>
      <c r="AH81" s="179">
        <v>7.8553</v>
      </c>
      <c r="AI81" s="180">
        <v>2.774</v>
      </c>
      <c r="AJ81" s="178">
        <v>2778.6</v>
      </c>
      <c r="AK81" s="179">
        <v>7.7828</v>
      </c>
      <c r="AL81" s="180">
        <v>2.425</v>
      </c>
      <c r="AM81" s="178">
        <v>2777.9</v>
      </c>
      <c r="AN81" s="179">
        <v>7.7199</v>
      </c>
      <c r="AO81" s="180">
        <v>2.154</v>
      </c>
      <c r="AP81" s="178">
        <v>2777.2</v>
      </c>
      <c r="AQ81" s="179">
        <v>7.6643</v>
      </c>
      <c r="AR81" s="180">
        <v>1.937</v>
      </c>
      <c r="AS81" s="178">
        <v>2776.4</v>
      </c>
      <c r="AT81" s="179">
        <v>7.6143</v>
      </c>
      <c r="AU81" s="180">
        <v>0.9598</v>
      </c>
      <c r="AV81" s="178">
        <v>2769</v>
      </c>
      <c r="AW81" s="179">
        <v>7.2808</v>
      </c>
      <c r="AX81" s="180">
        <v>0.634</v>
      </c>
      <c r="AY81" s="178">
        <v>2761.2</v>
      </c>
      <c r="AZ81" s="179">
        <v>7.0791</v>
      </c>
      <c r="BA81" s="180">
        <v>0.4708</v>
      </c>
      <c r="BB81" s="178">
        <v>2752.9</v>
      </c>
      <c r="BC81" s="179">
        <v>6.9308</v>
      </c>
      <c r="BD81" s="180">
        <v>0.0010908</v>
      </c>
      <c r="BE81" s="178">
        <v>632.2</v>
      </c>
      <c r="BF81" s="179">
        <v>1.8416</v>
      </c>
      <c r="BG81" s="180">
        <v>0.0010904</v>
      </c>
      <c r="BH81" s="178">
        <v>632.5</v>
      </c>
      <c r="BI81" s="179">
        <v>1.841</v>
      </c>
      <c r="BJ81" s="180">
        <v>0.0010901</v>
      </c>
      <c r="BK81" s="178">
        <v>632.8</v>
      </c>
      <c r="BL81" s="179">
        <v>1.8405</v>
      </c>
      <c r="BM81" s="180">
        <v>0.0010897</v>
      </c>
      <c r="BN81" s="178">
        <v>633.1</v>
      </c>
      <c r="BO81" s="179">
        <v>1.8399</v>
      </c>
      <c r="BP81" s="210"/>
      <c r="BQ81" s="205"/>
      <c r="BR81" s="205"/>
      <c r="BS81" s="205"/>
      <c r="BT81" s="205"/>
      <c r="BU81" s="205"/>
      <c r="BV81" s="205"/>
      <c r="BW81" s="205"/>
      <c r="BX81" s="205"/>
      <c r="BY81" s="205"/>
      <c r="BZ81" s="205"/>
      <c r="CA81" s="205"/>
      <c r="CB81" s="205"/>
      <c r="CC81" s="205"/>
      <c r="CD81" s="205"/>
      <c r="CE81" s="205"/>
      <c r="CF81" s="205"/>
      <c r="CG81" s="205"/>
      <c r="CH81" s="205"/>
      <c r="CI81" s="205"/>
      <c r="CJ81" s="205"/>
      <c r="CK81" s="205"/>
      <c r="CL81" s="205"/>
      <c r="CM81" s="205"/>
      <c r="CN81" s="205"/>
      <c r="CO81" s="205"/>
      <c r="CP81" s="205"/>
      <c r="CQ81" s="205"/>
      <c r="CR81" s="205"/>
      <c r="CS81" s="205"/>
      <c r="CT81" s="205"/>
      <c r="CU81" s="205"/>
      <c r="CV81" s="205"/>
      <c r="CW81" s="205"/>
      <c r="CX81" s="205"/>
      <c r="CY81" s="205"/>
      <c r="CZ81" s="205"/>
      <c r="DA81" s="205"/>
      <c r="DB81" s="205"/>
      <c r="DC81" s="205"/>
      <c r="DD81" s="205"/>
      <c r="DE81" s="205"/>
      <c r="DF81" s="205"/>
      <c r="DG81" s="205"/>
      <c r="DH81" s="205"/>
      <c r="DI81" s="205"/>
      <c r="DJ81" s="205"/>
      <c r="DK81" s="205"/>
      <c r="DL81" s="205"/>
      <c r="DM81" s="205"/>
      <c r="DN81" s="205"/>
      <c r="DO81" s="205"/>
      <c r="DP81" s="205"/>
      <c r="DQ81" s="205"/>
      <c r="DR81" s="205"/>
      <c r="DS81" s="205"/>
      <c r="DT81" s="205"/>
      <c r="DU81" s="205"/>
      <c r="DV81" s="205"/>
      <c r="DW81" s="205"/>
      <c r="DX81" s="205"/>
      <c r="DY81" s="205"/>
      <c r="DZ81" s="205"/>
      <c r="EA81" s="205"/>
      <c r="EB81" s="205"/>
      <c r="EC81" s="205"/>
      <c r="ED81" s="205"/>
      <c r="EE81" s="205"/>
      <c r="EF81" s="205"/>
      <c r="EG81" s="205"/>
      <c r="EH81" s="205"/>
      <c r="EI81" s="205"/>
      <c r="EJ81" s="205"/>
      <c r="EK81" s="205"/>
      <c r="EL81" s="205"/>
      <c r="EM81" s="205"/>
      <c r="EN81" s="205"/>
      <c r="EO81" s="205"/>
      <c r="EP81" s="205"/>
      <c r="EQ81" s="205"/>
      <c r="ER81" s="205"/>
      <c r="ES81" s="205"/>
      <c r="ET81" s="205"/>
      <c r="EU81" s="205"/>
      <c r="EV81" s="205"/>
      <c r="EW81" s="205"/>
      <c r="EX81" s="205"/>
      <c r="EY81" s="205"/>
      <c r="EZ81" s="205"/>
      <c r="FA81" s="205"/>
      <c r="FB81" s="205"/>
      <c r="FC81" s="205"/>
      <c r="FD81" s="205"/>
      <c r="FE81" s="205"/>
      <c r="FF81" s="205"/>
      <c r="FG81" s="205"/>
      <c r="FH81" s="205"/>
      <c r="FI81" s="205"/>
      <c r="FJ81" s="205"/>
      <c r="FK81" s="205"/>
      <c r="FL81" s="205"/>
      <c r="FM81" s="205"/>
      <c r="FN81" s="205"/>
      <c r="FO81" s="205"/>
      <c r="FP81" s="205"/>
      <c r="FQ81" s="205"/>
      <c r="FR81" s="205"/>
      <c r="FS81" s="205"/>
      <c r="FT81" s="205"/>
      <c r="FU81" s="205"/>
      <c r="FV81" s="205"/>
      <c r="FW81" s="205"/>
      <c r="FX81" s="205"/>
      <c r="FY81" s="205"/>
      <c r="FZ81" s="205"/>
      <c r="GA81" s="205"/>
      <c r="GB81" s="205"/>
      <c r="GC81" s="205"/>
      <c r="GD81" s="205"/>
      <c r="GE81" s="205"/>
      <c r="GF81" s="205"/>
      <c r="GG81" s="205"/>
      <c r="GH81" s="205"/>
      <c r="GI81" s="205"/>
      <c r="GJ81" s="205"/>
      <c r="GK81" s="205"/>
      <c r="GL81" s="205"/>
      <c r="GM81" s="205"/>
      <c r="GN81" s="205"/>
      <c r="GO81" s="205"/>
      <c r="GP81" s="205"/>
      <c r="GQ81" s="205"/>
      <c r="GR81" s="205"/>
      <c r="GS81" s="205"/>
      <c r="GT81" s="205"/>
      <c r="GU81" s="205"/>
      <c r="GV81" s="205"/>
      <c r="GW81" s="205"/>
      <c r="GX81" s="205"/>
      <c r="GY81" s="205"/>
      <c r="GZ81" s="205"/>
      <c r="HA81" s="205"/>
      <c r="HB81" s="205"/>
      <c r="HC81" s="205"/>
      <c r="HD81" s="205"/>
      <c r="HE81" s="205"/>
      <c r="HF81" s="205"/>
      <c r="HG81" s="205"/>
      <c r="HH81" s="205"/>
      <c r="HI81" s="205"/>
      <c r="HJ81" s="205"/>
      <c r="HK81" s="205"/>
      <c r="HL81" s="205"/>
      <c r="HM81" s="205"/>
      <c r="HN81" s="205"/>
      <c r="HO81" s="205"/>
      <c r="HP81" s="205"/>
      <c r="HQ81" s="205"/>
      <c r="HR81" s="205"/>
      <c r="HS81" s="205"/>
      <c r="HT81" s="205"/>
      <c r="HU81" s="205"/>
      <c r="HV81" s="205"/>
      <c r="HW81" s="205"/>
      <c r="HX81" s="205"/>
      <c r="HY81" s="205"/>
      <c r="HZ81" s="205"/>
      <c r="IA81" s="205"/>
      <c r="IB81" s="205"/>
      <c r="IC81" s="205"/>
      <c r="ID81" s="205"/>
      <c r="IE81" s="205"/>
      <c r="IF81" s="205"/>
      <c r="IG81" s="205"/>
      <c r="IH81" s="205"/>
      <c r="II81" s="205"/>
      <c r="IJ81" s="205"/>
      <c r="IK81" s="205"/>
      <c r="IL81" s="205"/>
      <c r="IM81" s="205"/>
      <c r="IN81" s="205"/>
      <c r="IO81" s="205"/>
      <c r="IP81" s="205"/>
      <c r="IQ81" s="205"/>
      <c r="IR81" s="205"/>
      <c r="IS81" s="205"/>
    </row>
    <row r="82" spans="1:253" s="175" customFormat="1" ht="13.5">
      <c r="A82" s="176">
        <v>160</v>
      </c>
      <c r="B82" s="177">
        <v>199.89</v>
      </c>
      <c r="C82" s="178">
        <v>2802.6</v>
      </c>
      <c r="D82" s="179">
        <v>9.7971</v>
      </c>
      <c r="E82" s="180">
        <v>99.94</v>
      </c>
      <c r="F82" s="178">
        <v>2802.5</v>
      </c>
      <c r="G82" s="179">
        <v>9.4771</v>
      </c>
      <c r="H82" s="180">
        <v>66.62</v>
      </c>
      <c r="I82" s="178">
        <v>2802.4</v>
      </c>
      <c r="J82" s="179">
        <v>9.2898</v>
      </c>
      <c r="K82" s="180">
        <v>49.96</v>
      </c>
      <c r="L82" s="178">
        <v>2802.4</v>
      </c>
      <c r="M82" s="179">
        <v>9.157</v>
      </c>
      <c r="N82" s="180">
        <v>39.97</v>
      </c>
      <c r="O82" s="178">
        <v>2802.3</v>
      </c>
      <c r="P82" s="179">
        <v>9.0539</v>
      </c>
      <c r="Q82" s="180">
        <v>19.98</v>
      </c>
      <c r="R82" s="178">
        <v>2802</v>
      </c>
      <c r="S82" s="179">
        <v>8.7334</v>
      </c>
      <c r="T82" s="180">
        <v>9.98</v>
      </c>
      <c r="U82" s="178">
        <v>2801.4</v>
      </c>
      <c r="V82" s="179">
        <v>8.4124</v>
      </c>
      <c r="W82" s="180">
        <v>6.649</v>
      </c>
      <c r="X82" s="178">
        <v>2800.7</v>
      </c>
      <c r="Y82" s="179">
        <v>8.2242</v>
      </c>
      <c r="Z82" s="180">
        <v>4.983</v>
      </c>
      <c r="AA82" s="178">
        <v>2800.1</v>
      </c>
      <c r="AB82" s="179">
        <v>8.0903</v>
      </c>
      <c r="AC82" s="180">
        <v>3.983</v>
      </c>
      <c r="AD82" s="178">
        <v>2799.5</v>
      </c>
      <c r="AE82" s="179">
        <v>7.9862</v>
      </c>
      <c r="AF82" s="180">
        <v>3.317</v>
      </c>
      <c r="AG82" s="178">
        <v>2798.8</v>
      </c>
      <c r="AH82" s="179">
        <v>7.9009</v>
      </c>
      <c r="AI82" s="180">
        <v>2.841</v>
      </c>
      <c r="AJ82" s="178">
        <v>2798.2</v>
      </c>
      <c r="AK82" s="179">
        <v>7.8286</v>
      </c>
      <c r="AL82" s="180">
        <v>2.484</v>
      </c>
      <c r="AM82" s="178">
        <v>2797.5</v>
      </c>
      <c r="AN82" s="179">
        <v>7.7658</v>
      </c>
      <c r="AO82" s="180">
        <v>2.206</v>
      </c>
      <c r="AP82" s="178">
        <v>2796.9</v>
      </c>
      <c r="AQ82" s="179">
        <v>7.7103</v>
      </c>
      <c r="AR82" s="180">
        <v>1.984</v>
      </c>
      <c r="AS82" s="178">
        <v>2796.2</v>
      </c>
      <c r="AT82" s="179">
        <v>7.6605</v>
      </c>
      <c r="AU82" s="180">
        <v>0.9842</v>
      </c>
      <c r="AV82" s="178">
        <v>2789.5</v>
      </c>
      <c r="AW82" s="179">
        <v>7.3286</v>
      </c>
      <c r="AX82" s="180">
        <v>0.6508</v>
      </c>
      <c r="AY82" s="178">
        <v>2782.5</v>
      </c>
      <c r="AZ82" s="179">
        <v>7.1288</v>
      </c>
      <c r="BA82" s="180">
        <v>0.4839</v>
      </c>
      <c r="BB82" s="178">
        <v>2775.1</v>
      </c>
      <c r="BC82" s="179">
        <v>6.9826</v>
      </c>
      <c r="BD82" s="180">
        <v>0.3836</v>
      </c>
      <c r="BE82" s="178">
        <v>2767.3</v>
      </c>
      <c r="BF82" s="179">
        <v>6.8654</v>
      </c>
      <c r="BG82" s="180">
        <v>0.0011019</v>
      </c>
      <c r="BH82" s="178">
        <v>675.7</v>
      </c>
      <c r="BI82" s="179">
        <v>1.942</v>
      </c>
      <c r="BJ82" s="180">
        <v>0.0011016</v>
      </c>
      <c r="BK82" s="178">
        <v>676</v>
      </c>
      <c r="BL82" s="179">
        <v>1.9414</v>
      </c>
      <c r="BM82" s="180">
        <v>0.0011012</v>
      </c>
      <c r="BN82" s="178">
        <v>676.3</v>
      </c>
      <c r="BO82" s="179">
        <v>1.9408</v>
      </c>
      <c r="BP82" s="210"/>
      <c r="BQ82" s="205"/>
      <c r="BR82" s="205"/>
      <c r="BS82" s="205"/>
      <c r="BT82" s="205"/>
      <c r="BU82" s="205"/>
      <c r="BV82" s="205"/>
      <c r="BW82" s="205"/>
      <c r="BX82" s="205"/>
      <c r="BY82" s="205"/>
      <c r="BZ82" s="205"/>
      <c r="CA82" s="205"/>
      <c r="CB82" s="205"/>
      <c r="CC82" s="205"/>
      <c r="CD82" s="205"/>
      <c r="CE82" s="205"/>
      <c r="CF82" s="205"/>
      <c r="CG82" s="205"/>
      <c r="CH82" s="205"/>
      <c r="CI82" s="205"/>
      <c r="CJ82" s="205"/>
      <c r="CK82" s="205"/>
      <c r="CL82" s="205"/>
      <c r="CM82" s="205"/>
      <c r="CN82" s="205"/>
      <c r="CO82" s="205"/>
      <c r="CP82" s="205"/>
      <c r="CQ82" s="205"/>
      <c r="CR82" s="205"/>
      <c r="CS82" s="205"/>
      <c r="CT82" s="205"/>
      <c r="CU82" s="205"/>
      <c r="CV82" s="205"/>
      <c r="CW82" s="205"/>
      <c r="CX82" s="205"/>
      <c r="CY82" s="205"/>
      <c r="CZ82" s="205"/>
      <c r="DA82" s="205"/>
      <c r="DB82" s="205"/>
      <c r="DC82" s="205"/>
      <c r="DD82" s="205"/>
      <c r="DE82" s="205"/>
      <c r="DF82" s="205"/>
      <c r="DG82" s="205"/>
      <c r="DH82" s="205"/>
      <c r="DI82" s="205"/>
      <c r="DJ82" s="205"/>
      <c r="DK82" s="205"/>
      <c r="DL82" s="205"/>
      <c r="DM82" s="205"/>
      <c r="DN82" s="205"/>
      <c r="DO82" s="205"/>
      <c r="DP82" s="205"/>
      <c r="DQ82" s="205"/>
      <c r="DR82" s="205"/>
      <c r="DS82" s="205"/>
      <c r="DT82" s="205"/>
      <c r="DU82" s="205"/>
      <c r="DV82" s="205"/>
      <c r="DW82" s="205"/>
      <c r="DX82" s="205"/>
      <c r="DY82" s="205"/>
      <c r="DZ82" s="205"/>
      <c r="EA82" s="205"/>
      <c r="EB82" s="205"/>
      <c r="EC82" s="205"/>
      <c r="ED82" s="205"/>
      <c r="EE82" s="205"/>
      <c r="EF82" s="205"/>
      <c r="EG82" s="205"/>
      <c r="EH82" s="205"/>
      <c r="EI82" s="205"/>
      <c r="EJ82" s="205"/>
      <c r="EK82" s="205"/>
      <c r="EL82" s="205"/>
      <c r="EM82" s="205"/>
      <c r="EN82" s="205"/>
      <c r="EO82" s="205"/>
      <c r="EP82" s="205"/>
      <c r="EQ82" s="205"/>
      <c r="ER82" s="205"/>
      <c r="ES82" s="205"/>
      <c r="ET82" s="205"/>
      <c r="EU82" s="205"/>
      <c r="EV82" s="205"/>
      <c r="EW82" s="205"/>
      <c r="EX82" s="205"/>
      <c r="EY82" s="205"/>
      <c r="EZ82" s="205"/>
      <c r="FA82" s="205"/>
      <c r="FB82" s="205"/>
      <c r="FC82" s="205"/>
      <c r="FD82" s="205"/>
      <c r="FE82" s="205"/>
      <c r="FF82" s="205"/>
      <c r="FG82" s="205"/>
      <c r="FH82" s="205"/>
      <c r="FI82" s="205"/>
      <c r="FJ82" s="205"/>
      <c r="FK82" s="205"/>
      <c r="FL82" s="205"/>
      <c r="FM82" s="205"/>
      <c r="FN82" s="205"/>
      <c r="FO82" s="205"/>
      <c r="FP82" s="205"/>
      <c r="FQ82" s="205"/>
      <c r="FR82" s="205"/>
      <c r="FS82" s="205"/>
      <c r="FT82" s="205"/>
      <c r="FU82" s="205"/>
      <c r="FV82" s="205"/>
      <c r="FW82" s="205"/>
      <c r="FX82" s="205"/>
      <c r="FY82" s="205"/>
      <c r="FZ82" s="205"/>
      <c r="GA82" s="205"/>
      <c r="GB82" s="205"/>
      <c r="GC82" s="205"/>
      <c r="GD82" s="205"/>
      <c r="GE82" s="205"/>
      <c r="GF82" s="205"/>
      <c r="GG82" s="205"/>
      <c r="GH82" s="205"/>
      <c r="GI82" s="205"/>
      <c r="GJ82" s="205"/>
      <c r="GK82" s="205"/>
      <c r="GL82" s="205"/>
      <c r="GM82" s="205"/>
      <c r="GN82" s="205"/>
      <c r="GO82" s="205"/>
      <c r="GP82" s="205"/>
      <c r="GQ82" s="205"/>
      <c r="GR82" s="205"/>
      <c r="GS82" s="205"/>
      <c r="GT82" s="205"/>
      <c r="GU82" s="205"/>
      <c r="GV82" s="205"/>
      <c r="GW82" s="205"/>
      <c r="GX82" s="205"/>
      <c r="GY82" s="205"/>
      <c r="GZ82" s="205"/>
      <c r="HA82" s="205"/>
      <c r="HB82" s="205"/>
      <c r="HC82" s="205"/>
      <c r="HD82" s="205"/>
      <c r="HE82" s="205"/>
      <c r="HF82" s="205"/>
      <c r="HG82" s="205"/>
      <c r="HH82" s="205"/>
      <c r="HI82" s="205"/>
      <c r="HJ82" s="205"/>
      <c r="HK82" s="205"/>
      <c r="HL82" s="205"/>
      <c r="HM82" s="205"/>
      <c r="HN82" s="205"/>
      <c r="HO82" s="205"/>
      <c r="HP82" s="205"/>
      <c r="HQ82" s="205"/>
      <c r="HR82" s="205"/>
      <c r="HS82" s="205"/>
      <c r="HT82" s="205"/>
      <c r="HU82" s="205"/>
      <c r="HV82" s="205"/>
      <c r="HW82" s="205"/>
      <c r="HX82" s="205"/>
      <c r="HY82" s="205"/>
      <c r="HZ82" s="205"/>
      <c r="IA82" s="205"/>
      <c r="IB82" s="205"/>
      <c r="IC82" s="205"/>
      <c r="ID82" s="205"/>
      <c r="IE82" s="205"/>
      <c r="IF82" s="205"/>
      <c r="IG82" s="205"/>
      <c r="IH82" s="205"/>
      <c r="II82" s="205"/>
      <c r="IJ82" s="205"/>
      <c r="IK82" s="205"/>
      <c r="IL82" s="205"/>
      <c r="IM82" s="205"/>
      <c r="IN82" s="205"/>
      <c r="IO82" s="205"/>
      <c r="IP82" s="205"/>
      <c r="IQ82" s="205"/>
      <c r="IR82" s="205"/>
      <c r="IS82" s="205"/>
    </row>
    <row r="83" spans="1:253" s="175" customFormat="1" ht="13.5">
      <c r="A83" s="176">
        <v>170</v>
      </c>
      <c r="B83" s="177">
        <v>204.5</v>
      </c>
      <c r="C83" s="178">
        <v>2821.8</v>
      </c>
      <c r="D83" s="179">
        <v>9.8409</v>
      </c>
      <c r="E83" s="180">
        <v>102.24</v>
      </c>
      <c r="F83" s="178">
        <v>2821.7</v>
      </c>
      <c r="G83" s="179">
        <v>9.5209</v>
      </c>
      <c r="H83" s="180">
        <v>68.16</v>
      </c>
      <c r="I83" s="178">
        <v>2821.7</v>
      </c>
      <c r="J83" s="179">
        <v>9.3337</v>
      </c>
      <c r="K83" s="180">
        <v>51.12</v>
      </c>
      <c r="L83" s="178">
        <v>2821.6</v>
      </c>
      <c r="M83" s="179">
        <v>9.2008</v>
      </c>
      <c r="N83" s="180">
        <v>40.89</v>
      </c>
      <c r="O83" s="178">
        <v>2821.6</v>
      </c>
      <c r="P83" s="179">
        <v>9.0978</v>
      </c>
      <c r="Q83" s="180">
        <v>20.44</v>
      </c>
      <c r="R83" s="178">
        <v>2821.3</v>
      </c>
      <c r="S83" s="179">
        <v>8.7774</v>
      </c>
      <c r="T83" s="180">
        <v>10.212</v>
      </c>
      <c r="U83" s="178">
        <v>2820.7</v>
      </c>
      <c r="V83" s="179">
        <v>8.4565</v>
      </c>
      <c r="W83" s="180">
        <v>6.804</v>
      </c>
      <c r="X83" s="178">
        <v>2820.1</v>
      </c>
      <c r="Y83" s="179">
        <v>8.2683</v>
      </c>
      <c r="Z83" s="180">
        <v>5.099</v>
      </c>
      <c r="AA83" s="178">
        <v>2819.5</v>
      </c>
      <c r="AB83" s="179">
        <v>8.1346</v>
      </c>
      <c r="AC83" s="180">
        <v>4.077</v>
      </c>
      <c r="AD83" s="178">
        <v>2818.9</v>
      </c>
      <c r="AE83" s="179">
        <v>8.0306</v>
      </c>
      <c r="AF83" s="180">
        <v>3.395</v>
      </c>
      <c r="AG83" s="178">
        <v>2818.4</v>
      </c>
      <c r="AH83" s="179">
        <v>7.9454</v>
      </c>
      <c r="AI83" s="180">
        <v>2.908</v>
      </c>
      <c r="AJ83" s="178">
        <v>2817.8</v>
      </c>
      <c r="AK83" s="179">
        <v>7.8733</v>
      </c>
      <c r="AL83" s="180">
        <v>2.543</v>
      </c>
      <c r="AM83" s="178">
        <v>2817.2</v>
      </c>
      <c r="AN83" s="179">
        <v>7.8106</v>
      </c>
      <c r="AO83" s="180">
        <v>2.259</v>
      </c>
      <c r="AP83" s="178">
        <v>2816.6</v>
      </c>
      <c r="AQ83" s="179">
        <v>7.7552</v>
      </c>
      <c r="AR83" s="180">
        <v>2.031</v>
      </c>
      <c r="AS83" s="178">
        <v>2816</v>
      </c>
      <c r="AT83" s="179">
        <v>7.7056</v>
      </c>
      <c r="AU83" s="180">
        <v>1.0085</v>
      </c>
      <c r="AV83" s="178">
        <v>2809.9</v>
      </c>
      <c r="AW83" s="179">
        <v>7.375</v>
      </c>
      <c r="AX83" s="180">
        <v>0.6674</v>
      </c>
      <c r="AY83" s="178">
        <v>2803.5</v>
      </c>
      <c r="AZ83" s="179">
        <v>7.1768</v>
      </c>
      <c r="BA83" s="180">
        <v>0.4967</v>
      </c>
      <c r="BB83" s="178">
        <v>2796.9</v>
      </c>
      <c r="BC83" s="179">
        <v>7.0323</v>
      </c>
      <c r="BD83" s="180">
        <v>0.3942</v>
      </c>
      <c r="BE83" s="178">
        <v>2789.9</v>
      </c>
      <c r="BF83" s="179">
        <v>6.917</v>
      </c>
      <c r="BG83" s="180">
        <v>0.0011143</v>
      </c>
      <c r="BH83" s="178">
        <v>719.2</v>
      </c>
      <c r="BI83" s="179">
        <v>2.0414</v>
      </c>
      <c r="BJ83" s="180">
        <v>0.0011139</v>
      </c>
      <c r="BK83" s="178">
        <v>719.5</v>
      </c>
      <c r="BL83" s="179">
        <v>2.0407</v>
      </c>
      <c r="BM83" s="180">
        <v>0.0011135</v>
      </c>
      <c r="BN83" s="178">
        <v>719.8</v>
      </c>
      <c r="BO83" s="179">
        <v>2.0401</v>
      </c>
      <c r="BP83" s="210"/>
      <c r="BQ83" s="205"/>
      <c r="BR83" s="205"/>
      <c r="BS83" s="205"/>
      <c r="BT83" s="205"/>
      <c r="BU83" s="205"/>
      <c r="BV83" s="205"/>
      <c r="BW83" s="205"/>
      <c r="BX83" s="205"/>
      <c r="BY83" s="205"/>
      <c r="BZ83" s="205"/>
      <c r="CA83" s="205"/>
      <c r="CB83" s="205"/>
      <c r="CC83" s="205"/>
      <c r="CD83" s="205"/>
      <c r="CE83" s="205"/>
      <c r="CF83" s="205"/>
      <c r="CG83" s="205"/>
      <c r="CH83" s="205"/>
      <c r="CI83" s="205"/>
      <c r="CJ83" s="205"/>
      <c r="CK83" s="205"/>
      <c r="CL83" s="205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5"/>
      <c r="DA83" s="205"/>
      <c r="DB83" s="205"/>
      <c r="DC83" s="205"/>
      <c r="DD83" s="205"/>
      <c r="DE83" s="205"/>
      <c r="DF83" s="205"/>
      <c r="DG83" s="205"/>
      <c r="DH83" s="205"/>
      <c r="DI83" s="205"/>
      <c r="DJ83" s="205"/>
      <c r="DK83" s="205"/>
      <c r="DL83" s="205"/>
      <c r="DM83" s="205"/>
      <c r="DN83" s="205"/>
      <c r="DO83" s="205"/>
      <c r="DP83" s="205"/>
      <c r="DQ83" s="205"/>
      <c r="DR83" s="205"/>
      <c r="DS83" s="205"/>
      <c r="DT83" s="205"/>
      <c r="DU83" s="205"/>
      <c r="DV83" s="205"/>
      <c r="DW83" s="205"/>
      <c r="DX83" s="205"/>
      <c r="DY83" s="205"/>
      <c r="DZ83" s="205"/>
      <c r="EA83" s="205"/>
      <c r="EB83" s="205"/>
      <c r="EC83" s="205"/>
      <c r="ED83" s="205"/>
      <c r="EE83" s="205"/>
      <c r="EF83" s="205"/>
      <c r="EG83" s="205"/>
      <c r="EH83" s="205"/>
      <c r="EI83" s="205"/>
      <c r="EJ83" s="205"/>
      <c r="EK83" s="205"/>
      <c r="EL83" s="205"/>
      <c r="EM83" s="205"/>
      <c r="EN83" s="205"/>
      <c r="EO83" s="205"/>
      <c r="EP83" s="205"/>
      <c r="EQ83" s="205"/>
      <c r="ER83" s="205"/>
      <c r="ES83" s="205"/>
      <c r="ET83" s="205"/>
      <c r="EU83" s="205"/>
      <c r="EV83" s="205"/>
      <c r="EW83" s="205"/>
      <c r="EX83" s="205"/>
      <c r="EY83" s="205"/>
      <c r="EZ83" s="205"/>
      <c r="FA83" s="205"/>
      <c r="FB83" s="205"/>
      <c r="FC83" s="205"/>
      <c r="FD83" s="205"/>
      <c r="FE83" s="205"/>
      <c r="FF83" s="205"/>
      <c r="FG83" s="205"/>
      <c r="FH83" s="205"/>
      <c r="FI83" s="205"/>
      <c r="FJ83" s="205"/>
      <c r="FK83" s="205"/>
      <c r="FL83" s="205"/>
      <c r="FM83" s="205"/>
      <c r="FN83" s="205"/>
      <c r="FO83" s="205"/>
      <c r="FP83" s="205"/>
      <c r="FQ83" s="205"/>
      <c r="FR83" s="205"/>
      <c r="FS83" s="205"/>
      <c r="FT83" s="205"/>
      <c r="FU83" s="205"/>
      <c r="FV83" s="205"/>
      <c r="FW83" s="205"/>
      <c r="FX83" s="205"/>
      <c r="FY83" s="205"/>
      <c r="FZ83" s="205"/>
      <c r="GA83" s="205"/>
      <c r="GB83" s="205"/>
      <c r="GC83" s="205"/>
      <c r="GD83" s="205"/>
      <c r="GE83" s="205"/>
      <c r="GF83" s="205"/>
      <c r="GG83" s="205"/>
      <c r="GH83" s="205"/>
      <c r="GI83" s="205"/>
      <c r="GJ83" s="205"/>
      <c r="GK83" s="205"/>
      <c r="GL83" s="205"/>
      <c r="GM83" s="205"/>
      <c r="GN83" s="205"/>
      <c r="GO83" s="205"/>
      <c r="GP83" s="205"/>
      <c r="GQ83" s="205"/>
      <c r="GR83" s="205"/>
      <c r="GS83" s="205"/>
      <c r="GT83" s="205"/>
      <c r="GU83" s="205"/>
      <c r="GV83" s="205"/>
      <c r="GW83" s="205"/>
      <c r="GX83" s="205"/>
      <c r="GY83" s="205"/>
      <c r="GZ83" s="205"/>
      <c r="HA83" s="205"/>
      <c r="HB83" s="205"/>
      <c r="HC83" s="205"/>
      <c r="HD83" s="205"/>
      <c r="HE83" s="205"/>
      <c r="HF83" s="205"/>
      <c r="HG83" s="205"/>
      <c r="HH83" s="205"/>
      <c r="HI83" s="205"/>
      <c r="HJ83" s="205"/>
      <c r="HK83" s="205"/>
      <c r="HL83" s="205"/>
      <c r="HM83" s="205"/>
      <c r="HN83" s="205"/>
      <c r="HO83" s="205"/>
      <c r="HP83" s="205"/>
      <c r="HQ83" s="205"/>
      <c r="HR83" s="205"/>
      <c r="HS83" s="205"/>
      <c r="HT83" s="205"/>
      <c r="HU83" s="205"/>
      <c r="HV83" s="205"/>
      <c r="HW83" s="205"/>
      <c r="HX83" s="205"/>
      <c r="HY83" s="205"/>
      <c r="HZ83" s="205"/>
      <c r="IA83" s="205"/>
      <c r="IB83" s="205"/>
      <c r="IC83" s="205"/>
      <c r="ID83" s="205"/>
      <c r="IE83" s="205"/>
      <c r="IF83" s="205"/>
      <c r="IG83" s="205"/>
      <c r="IH83" s="205"/>
      <c r="II83" s="205"/>
      <c r="IJ83" s="205"/>
      <c r="IK83" s="205"/>
      <c r="IL83" s="205"/>
      <c r="IM83" s="205"/>
      <c r="IN83" s="205"/>
      <c r="IO83" s="205"/>
      <c r="IP83" s="205"/>
      <c r="IQ83" s="205"/>
      <c r="IR83" s="205"/>
      <c r="IS83" s="205"/>
    </row>
    <row r="84" spans="1:253" s="175" customFormat="1" ht="13.5">
      <c r="A84" s="176">
        <v>180</v>
      </c>
      <c r="B84" s="177">
        <v>209.12</v>
      </c>
      <c r="C84" s="178">
        <v>2841</v>
      </c>
      <c r="D84" s="179">
        <v>9.8839</v>
      </c>
      <c r="E84" s="180">
        <v>104.55</v>
      </c>
      <c r="F84" s="178">
        <v>2841</v>
      </c>
      <c r="G84" s="179">
        <v>9.5639</v>
      </c>
      <c r="H84" s="180">
        <v>69.7</v>
      </c>
      <c r="I84" s="178">
        <v>2840.9</v>
      </c>
      <c r="J84" s="179">
        <v>9.3767</v>
      </c>
      <c r="K84" s="180">
        <v>52.27</v>
      </c>
      <c r="L84" s="178">
        <v>2840.9</v>
      </c>
      <c r="M84" s="179">
        <v>9.2438</v>
      </c>
      <c r="N84" s="180">
        <v>41.81</v>
      </c>
      <c r="O84" s="178">
        <v>2840.8</v>
      </c>
      <c r="P84" s="179">
        <v>9.1408</v>
      </c>
      <c r="Q84" s="180">
        <v>20.9</v>
      </c>
      <c r="R84" s="178">
        <v>2840.6</v>
      </c>
      <c r="S84" s="179">
        <v>8.8204</v>
      </c>
      <c r="T84" s="180">
        <v>10.444</v>
      </c>
      <c r="U84" s="178">
        <v>2840</v>
      </c>
      <c r="V84" s="179">
        <v>8.4996</v>
      </c>
      <c r="W84" s="180">
        <v>6.958</v>
      </c>
      <c r="X84" s="178">
        <v>2839.5</v>
      </c>
      <c r="Y84" s="179">
        <v>8.3116</v>
      </c>
      <c r="Z84" s="180">
        <v>5.216</v>
      </c>
      <c r="AA84" s="178">
        <v>2839</v>
      </c>
      <c r="AB84" s="179">
        <v>8.178</v>
      </c>
      <c r="AC84" s="180">
        <v>4.17</v>
      </c>
      <c r="AD84" s="178">
        <v>2838.4</v>
      </c>
      <c r="AE84" s="179">
        <v>8.0741</v>
      </c>
      <c r="AF84" s="180">
        <v>3.473</v>
      </c>
      <c r="AG84" s="178">
        <v>2837.9</v>
      </c>
      <c r="AH84" s="179">
        <v>7.989</v>
      </c>
      <c r="AI84" s="180">
        <v>2.975</v>
      </c>
      <c r="AJ84" s="178">
        <v>2837.3</v>
      </c>
      <c r="AK84" s="179">
        <v>7.917</v>
      </c>
      <c r="AL84" s="180">
        <v>2.601</v>
      </c>
      <c r="AM84" s="178">
        <v>2836.8</v>
      </c>
      <c r="AN84" s="179">
        <v>7.8544</v>
      </c>
      <c r="AO84" s="180">
        <v>2.311</v>
      </c>
      <c r="AP84" s="178">
        <v>2836.2</v>
      </c>
      <c r="AQ84" s="179">
        <v>7.7992</v>
      </c>
      <c r="AR84" s="180">
        <v>2.078</v>
      </c>
      <c r="AS84" s="178">
        <v>2835.7</v>
      </c>
      <c r="AT84" s="179">
        <v>7.7496</v>
      </c>
      <c r="AU84" s="180">
        <v>1.0326</v>
      </c>
      <c r="AV84" s="178">
        <v>2830.1</v>
      </c>
      <c r="AW84" s="179">
        <v>7.4203</v>
      </c>
      <c r="AX84" s="180">
        <v>0.6838</v>
      </c>
      <c r="AY84" s="178">
        <v>2824.3</v>
      </c>
      <c r="AZ84" s="179">
        <v>7.2233</v>
      </c>
      <c r="BA84" s="180">
        <v>0.5094</v>
      </c>
      <c r="BB84" s="178">
        <v>2818.3</v>
      </c>
      <c r="BC84" s="179">
        <v>7.0802</v>
      </c>
      <c r="BD84" s="180">
        <v>0.4046</v>
      </c>
      <c r="BE84" s="178">
        <v>2812.1</v>
      </c>
      <c r="BF84" s="179">
        <v>6.9665</v>
      </c>
      <c r="BG84" s="180">
        <v>0.1944</v>
      </c>
      <c r="BH84" s="178">
        <v>2777.3</v>
      </c>
      <c r="BI84" s="179">
        <v>6.5854</v>
      </c>
      <c r="BJ84" s="180">
        <v>0.0011271</v>
      </c>
      <c r="BK84" s="178">
        <v>763.4</v>
      </c>
      <c r="BL84" s="179">
        <v>2.1386</v>
      </c>
      <c r="BM84" s="180">
        <v>0.0011266</v>
      </c>
      <c r="BN84" s="178">
        <v>763.6</v>
      </c>
      <c r="BO84" s="179">
        <v>2.1379</v>
      </c>
      <c r="BP84" s="210"/>
      <c r="BQ84" s="205"/>
      <c r="BR84" s="205"/>
      <c r="BS84" s="205"/>
      <c r="BT84" s="205"/>
      <c r="BU84" s="205"/>
      <c r="BV84" s="205"/>
      <c r="BW84" s="205"/>
      <c r="BX84" s="205"/>
      <c r="BY84" s="205"/>
      <c r="BZ84" s="205"/>
      <c r="CA84" s="205"/>
      <c r="CB84" s="205"/>
      <c r="CC84" s="205"/>
      <c r="CD84" s="205"/>
      <c r="CE84" s="205"/>
      <c r="CF84" s="205"/>
      <c r="CG84" s="205"/>
      <c r="CH84" s="205"/>
      <c r="CI84" s="205"/>
      <c r="CJ84" s="205"/>
      <c r="CK84" s="205"/>
      <c r="CL84" s="205"/>
      <c r="CM84" s="205"/>
      <c r="CN84" s="205"/>
      <c r="CO84" s="205"/>
      <c r="CP84" s="205"/>
      <c r="CQ84" s="205"/>
      <c r="CR84" s="205"/>
      <c r="CS84" s="205"/>
      <c r="CT84" s="205"/>
      <c r="CU84" s="205"/>
      <c r="CV84" s="205"/>
      <c r="CW84" s="205"/>
      <c r="CX84" s="205"/>
      <c r="CY84" s="205"/>
      <c r="CZ84" s="205"/>
      <c r="DA84" s="205"/>
      <c r="DB84" s="205"/>
      <c r="DC84" s="205"/>
      <c r="DD84" s="205"/>
      <c r="DE84" s="205"/>
      <c r="DF84" s="205"/>
      <c r="DG84" s="205"/>
      <c r="DH84" s="205"/>
      <c r="DI84" s="205"/>
      <c r="DJ84" s="205"/>
      <c r="DK84" s="205"/>
      <c r="DL84" s="205"/>
      <c r="DM84" s="205"/>
      <c r="DN84" s="205"/>
      <c r="DO84" s="205"/>
      <c r="DP84" s="205"/>
      <c r="DQ84" s="205"/>
      <c r="DR84" s="205"/>
      <c r="DS84" s="205"/>
      <c r="DT84" s="205"/>
      <c r="DU84" s="205"/>
      <c r="DV84" s="205"/>
      <c r="DW84" s="205"/>
      <c r="DX84" s="205"/>
      <c r="DY84" s="205"/>
      <c r="DZ84" s="205"/>
      <c r="EA84" s="205"/>
      <c r="EB84" s="205"/>
      <c r="EC84" s="205"/>
      <c r="ED84" s="205"/>
      <c r="EE84" s="205"/>
      <c r="EF84" s="205"/>
      <c r="EG84" s="205"/>
      <c r="EH84" s="205"/>
      <c r="EI84" s="205"/>
      <c r="EJ84" s="205"/>
      <c r="EK84" s="205"/>
      <c r="EL84" s="205"/>
      <c r="EM84" s="205"/>
      <c r="EN84" s="205"/>
      <c r="EO84" s="205"/>
      <c r="EP84" s="205"/>
      <c r="EQ84" s="205"/>
      <c r="ER84" s="205"/>
      <c r="ES84" s="205"/>
      <c r="ET84" s="205"/>
      <c r="EU84" s="205"/>
      <c r="EV84" s="205"/>
      <c r="EW84" s="205"/>
      <c r="EX84" s="205"/>
      <c r="EY84" s="205"/>
      <c r="EZ84" s="205"/>
      <c r="FA84" s="205"/>
      <c r="FB84" s="205"/>
      <c r="FC84" s="205"/>
      <c r="FD84" s="205"/>
      <c r="FE84" s="205"/>
      <c r="FF84" s="205"/>
      <c r="FG84" s="205"/>
      <c r="FH84" s="205"/>
      <c r="FI84" s="205"/>
      <c r="FJ84" s="205"/>
      <c r="FK84" s="205"/>
      <c r="FL84" s="205"/>
      <c r="FM84" s="205"/>
      <c r="FN84" s="205"/>
      <c r="FO84" s="205"/>
      <c r="FP84" s="205"/>
      <c r="FQ84" s="205"/>
      <c r="FR84" s="205"/>
      <c r="FS84" s="205"/>
      <c r="FT84" s="205"/>
      <c r="FU84" s="205"/>
      <c r="FV84" s="205"/>
      <c r="FW84" s="205"/>
      <c r="FX84" s="205"/>
      <c r="FY84" s="205"/>
      <c r="FZ84" s="205"/>
      <c r="GA84" s="205"/>
      <c r="GB84" s="205"/>
      <c r="GC84" s="205"/>
      <c r="GD84" s="205"/>
      <c r="GE84" s="205"/>
      <c r="GF84" s="205"/>
      <c r="GG84" s="205"/>
      <c r="GH84" s="205"/>
      <c r="GI84" s="205"/>
      <c r="GJ84" s="205"/>
      <c r="GK84" s="205"/>
      <c r="GL84" s="205"/>
      <c r="GM84" s="205"/>
      <c r="GN84" s="205"/>
      <c r="GO84" s="205"/>
      <c r="GP84" s="205"/>
      <c r="GQ84" s="205"/>
      <c r="GR84" s="205"/>
      <c r="GS84" s="205"/>
      <c r="GT84" s="205"/>
      <c r="GU84" s="205"/>
      <c r="GV84" s="205"/>
      <c r="GW84" s="205"/>
      <c r="GX84" s="205"/>
      <c r="GY84" s="205"/>
      <c r="GZ84" s="205"/>
      <c r="HA84" s="205"/>
      <c r="HB84" s="205"/>
      <c r="HC84" s="205"/>
      <c r="HD84" s="205"/>
      <c r="HE84" s="205"/>
      <c r="HF84" s="205"/>
      <c r="HG84" s="205"/>
      <c r="HH84" s="205"/>
      <c r="HI84" s="205"/>
      <c r="HJ84" s="205"/>
      <c r="HK84" s="205"/>
      <c r="HL84" s="205"/>
      <c r="HM84" s="205"/>
      <c r="HN84" s="205"/>
      <c r="HO84" s="205"/>
      <c r="HP84" s="205"/>
      <c r="HQ84" s="205"/>
      <c r="HR84" s="205"/>
      <c r="HS84" s="205"/>
      <c r="HT84" s="205"/>
      <c r="HU84" s="205"/>
      <c r="HV84" s="205"/>
      <c r="HW84" s="205"/>
      <c r="HX84" s="205"/>
      <c r="HY84" s="205"/>
      <c r="HZ84" s="205"/>
      <c r="IA84" s="205"/>
      <c r="IB84" s="205"/>
      <c r="IC84" s="205"/>
      <c r="ID84" s="205"/>
      <c r="IE84" s="205"/>
      <c r="IF84" s="205"/>
      <c r="IG84" s="205"/>
      <c r="IH84" s="205"/>
      <c r="II84" s="205"/>
      <c r="IJ84" s="205"/>
      <c r="IK84" s="205"/>
      <c r="IL84" s="205"/>
      <c r="IM84" s="205"/>
      <c r="IN84" s="205"/>
      <c r="IO84" s="205"/>
      <c r="IP84" s="205"/>
      <c r="IQ84" s="205"/>
      <c r="IR84" s="205"/>
      <c r="IS84" s="205"/>
    </row>
    <row r="85" spans="1:253" s="175" customFormat="1" ht="13.5">
      <c r="A85" s="176">
        <v>190</v>
      </c>
      <c r="B85" s="177">
        <v>213.74</v>
      </c>
      <c r="C85" s="178">
        <v>2860.4</v>
      </c>
      <c r="D85" s="179">
        <v>9.9261</v>
      </c>
      <c r="E85" s="180">
        <v>106.86</v>
      </c>
      <c r="F85" s="178">
        <v>2860.3</v>
      </c>
      <c r="G85" s="179">
        <v>9.6061</v>
      </c>
      <c r="H85" s="180">
        <v>71.24</v>
      </c>
      <c r="I85" s="178">
        <v>2860.2</v>
      </c>
      <c r="J85" s="179">
        <v>9.4189</v>
      </c>
      <c r="K85" s="180">
        <v>53.42</v>
      </c>
      <c r="L85" s="178">
        <v>2860.2</v>
      </c>
      <c r="M85" s="179">
        <v>9.286</v>
      </c>
      <c r="N85" s="180">
        <v>42.74</v>
      </c>
      <c r="O85" s="178">
        <v>2860.2</v>
      </c>
      <c r="P85" s="179">
        <v>9.183</v>
      </c>
      <c r="Q85" s="180">
        <v>21.36</v>
      </c>
      <c r="R85" s="178">
        <v>2859.9</v>
      </c>
      <c r="S85" s="179">
        <v>8.8627</v>
      </c>
      <c r="T85" s="180">
        <v>10.676</v>
      </c>
      <c r="U85" s="178">
        <v>2859.4</v>
      </c>
      <c r="V85" s="179">
        <v>8.542</v>
      </c>
      <c r="W85" s="180">
        <v>7.113</v>
      </c>
      <c r="X85" s="178">
        <v>2858.9</v>
      </c>
      <c r="Y85" s="179">
        <v>8.354</v>
      </c>
      <c r="Z85" s="180">
        <v>5.332</v>
      </c>
      <c r="AA85" s="178">
        <v>2858.4</v>
      </c>
      <c r="AB85" s="179">
        <v>8.2205</v>
      </c>
      <c r="AC85" s="180">
        <v>4.263</v>
      </c>
      <c r="AD85" s="178">
        <v>2857.9</v>
      </c>
      <c r="AE85" s="179">
        <v>8.1167</v>
      </c>
      <c r="AF85" s="180">
        <v>3.55</v>
      </c>
      <c r="AG85" s="178">
        <v>2857.4</v>
      </c>
      <c r="AH85" s="179">
        <v>8.0317</v>
      </c>
      <c r="AI85" s="180">
        <v>3.042</v>
      </c>
      <c r="AJ85" s="178">
        <v>2856.9</v>
      </c>
      <c r="AK85" s="179">
        <v>7.9598</v>
      </c>
      <c r="AL85" s="180">
        <v>2.66</v>
      </c>
      <c r="AM85" s="178">
        <v>2856.4</v>
      </c>
      <c r="AN85" s="179">
        <v>7.8973</v>
      </c>
      <c r="AO85" s="180">
        <v>2.363</v>
      </c>
      <c r="AP85" s="178">
        <v>2856.9</v>
      </c>
      <c r="AQ85" s="179">
        <v>7.8421</v>
      </c>
      <c r="AR85" s="180">
        <v>2.125</v>
      </c>
      <c r="AS85" s="178">
        <v>2855.4</v>
      </c>
      <c r="AT85" s="179">
        <v>7.7927</v>
      </c>
      <c r="AU85" s="180">
        <v>1.057</v>
      </c>
      <c r="AV85" s="178">
        <v>2850.3</v>
      </c>
      <c r="AW85" s="179">
        <v>7.4643</v>
      </c>
      <c r="AX85" s="180">
        <v>0.7002</v>
      </c>
      <c r="AY85" s="178">
        <v>2845</v>
      </c>
      <c r="AZ85" s="179">
        <v>7.2684</v>
      </c>
      <c r="BA85" s="180">
        <v>0.5219</v>
      </c>
      <c r="BB85" s="178">
        <v>2839.6</v>
      </c>
      <c r="BC85" s="179">
        <v>7.1266</v>
      </c>
      <c r="BD85" s="180">
        <v>0.4148</v>
      </c>
      <c r="BE85" s="178">
        <v>2833.9</v>
      </c>
      <c r="BF85" s="179">
        <v>7.0141</v>
      </c>
      <c r="BG85" s="180">
        <v>0.2002</v>
      </c>
      <c r="BH85" s="178">
        <v>2802.9</v>
      </c>
      <c r="BI85" s="179">
        <v>6.6413</v>
      </c>
      <c r="BJ85" s="180">
        <v>0.0011413</v>
      </c>
      <c r="BK85" s="178">
        <v>807.6</v>
      </c>
      <c r="BL85" s="179">
        <v>2.2352</v>
      </c>
      <c r="BM85" s="180">
        <v>0.0011408</v>
      </c>
      <c r="BN85" s="178">
        <v>807.9</v>
      </c>
      <c r="BO85" s="179">
        <v>2.2345</v>
      </c>
      <c r="BP85" s="210"/>
      <c r="BQ85" s="205"/>
      <c r="BR85" s="205"/>
      <c r="BS85" s="205"/>
      <c r="BT85" s="205"/>
      <c r="BU85" s="205"/>
      <c r="BV85" s="205"/>
      <c r="BW85" s="205"/>
      <c r="BX85" s="205"/>
      <c r="BY85" s="205"/>
      <c r="BZ85" s="205"/>
      <c r="CA85" s="205"/>
      <c r="CB85" s="205"/>
      <c r="CC85" s="205"/>
      <c r="CD85" s="205"/>
      <c r="CE85" s="205"/>
      <c r="CF85" s="205"/>
      <c r="CG85" s="205"/>
      <c r="CH85" s="205"/>
      <c r="CI85" s="205"/>
      <c r="CJ85" s="205"/>
      <c r="CK85" s="205"/>
      <c r="CL85" s="205"/>
      <c r="CM85" s="205"/>
      <c r="CN85" s="205"/>
      <c r="CO85" s="205"/>
      <c r="CP85" s="205"/>
      <c r="CQ85" s="205"/>
      <c r="CR85" s="205"/>
      <c r="CS85" s="205"/>
      <c r="CT85" s="205"/>
      <c r="CU85" s="205"/>
      <c r="CV85" s="205"/>
      <c r="CW85" s="205"/>
      <c r="CX85" s="205"/>
      <c r="CY85" s="205"/>
      <c r="CZ85" s="205"/>
      <c r="DA85" s="205"/>
      <c r="DB85" s="205"/>
      <c r="DC85" s="205"/>
      <c r="DD85" s="205"/>
      <c r="DE85" s="205"/>
      <c r="DF85" s="205"/>
      <c r="DG85" s="205"/>
      <c r="DH85" s="205"/>
      <c r="DI85" s="205"/>
      <c r="DJ85" s="205"/>
      <c r="DK85" s="205"/>
      <c r="DL85" s="205"/>
      <c r="DM85" s="205"/>
      <c r="DN85" s="205"/>
      <c r="DO85" s="205"/>
      <c r="DP85" s="205"/>
      <c r="DQ85" s="205"/>
      <c r="DR85" s="205"/>
      <c r="DS85" s="205"/>
      <c r="DT85" s="205"/>
      <c r="DU85" s="205"/>
      <c r="DV85" s="205"/>
      <c r="DW85" s="205"/>
      <c r="DX85" s="205"/>
      <c r="DY85" s="205"/>
      <c r="DZ85" s="205"/>
      <c r="EA85" s="205"/>
      <c r="EB85" s="205"/>
      <c r="EC85" s="205"/>
      <c r="ED85" s="205"/>
      <c r="EE85" s="205"/>
      <c r="EF85" s="205"/>
      <c r="EG85" s="205"/>
      <c r="EH85" s="205"/>
      <c r="EI85" s="205"/>
      <c r="EJ85" s="205"/>
      <c r="EK85" s="205"/>
      <c r="EL85" s="205"/>
      <c r="EM85" s="205"/>
      <c r="EN85" s="205"/>
      <c r="EO85" s="205"/>
      <c r="EP85" s="205"/>
      <c r="EQ85" s="205"/>
      <c r="ER85" s="205"/>
      <c r="ES85" s="205"/>
      <c r="ET85" s="205"/>
      <c r="EU85" s="205"/>
      <c r="EV85" s="205"/>
      <c r="EW85" s="205"/>
      <c r="EX85" s="205"/>
      <c r="EY85" s="205"/>
      <c r="EZ85" s="205"/>
      <c r="FA85" s="205"/>
      <c r="FB85" s="205"/>
      <c r="FC85" s="205"/>
      <c r="FD85" s="205"/>
      <c r="FE85" s="205"/>
      <c r="FF85" s="205"/>
      <c r="FG85" s="205"/>
      <c r="FH85" s="205"/>
      <c r="FI85" s="205"/>
      <c r="FJ85" s="205"/>
      <c r="FK85" s="205"/>
      <c r="FL85" s="205"/>
      <c r="FM85" s="205"/>
      <c r="FN85" s="205"/>
      <c r="FO85" s="205"/>
      <c r="FP85" s="205"/>
      <c r="FQ85" s="205"/>
      <c r="FR85" s="205"/>
      <c r="FS85" s="205"/>
      <c r="FT85" s="205"/>
      <c r="FU85" s="205"/>
      <c r="FV85" s="205"/>
      <c r="FW85" s="205"/>
      <c r="FX85" s="205"/>
      <c r="FY85" s="205"/>
      <c r="FZ85" s="205"/>
      <c r="GA85" s="205"/>
      <c r="GB85" s="205"/>
      <c r="GC85" s="205"/>
      <c r="GD85" s="205"/>
      <c r="GE85" s="205"/>
      <c r="GF85" s="205"/>
      <c r="GG85" s="205"/>
      <c r="GH85" s="205"/>
      <c r="GI85" s="205"/>
      <c r="GJ85" s="205"/>
      <c r="GK85" s="205"/>
      <c r="GL85" s="205"/>
      <c r="GM85" s="205"/>
      <c r="GN85" s="205"/>
      <c r="GO85" s="205"/>
      <c r="GP85" s="205"/>
      <c r="GQ85" s="205"/>
      <c r="GR85" s="205"/>
      <c r="GS85" s="205"/>
      <c r="GT85" s="205"/>
      <c r="GU85" s="205"/>
      <c r="GV85" s="205"/>
      <c r="GW85" s="205"/>
      <c r="GX85" s="205"/>
      <c r="GY85" s="205"/>
      <c r="GZ85" s="205"/>
      <c r="HA85" s="205"/>
      <c r="HB85" s="205"/>
      <c r="HC85" s="205"/>
      <c r="HD85" s="205"/>
      <c r="HE85" s="205"/>
      <c r="HF85" s="205"/>
      <c r="HG85" s="205"/>
      <c r="HH85" s="205"/>
      <c r="HI85" s="205"/>
      <c r="HJ85" s="205"/>
      <c r="HK85" s="205"/>
      <c r="HL85" s="205"/>
      <c r="HM85" s="205"/>
      <c r="HN85" s="205"/>
      <c r="HO85" s="205"/>
      <c r="HP85" s="205"/>
      <c r="HQ85" s="205"/>
      <c r="HR85" s="205"/>
      <c r="HS85" s="205"/>
      <c r="HT85" s="205"/>
      <c r="HU85" s="205"/>
      <c r="HV85" s="205"/>
      <c r="HW85" s="205"/>
      <c r="HX85" s="205"/>
      <c r="HY85" s="205"/>
      <c r="HZ85" s="205"/>
      <c r="IA85" s="205"/>
      <c r="IB85" s="205"/>
      <c r="IC85" s="205"/>
      <c r="ID85" s="205"/>
      <c r="IE85" s="205"/>
      <c r="IF85" s="205"/>
      <c r="IG85" s="205"/>
      <c r="IH85" s="205"/>
      <c r="II85" s="205"/>
      <c r="IJ85" s="205"/>
      <c r="IK85" s="205"/>
      <c r="IL85" s="205"/>
      <c r="IM85" s="205"/>
      <c r="IN85" s="205"/>
      <c r="IO85" s="205"/>
      <c r="IP85" s="205"/>
      <c r="IQ85" s="205"/>
      <c r="IR85" s="205"/>
      <c r="IS85" s="205"/>
    </row>
    <row r="86" spans="1:253" s="175" customFormat="1" ht="13.5">
      <c r="A86" s="176">
        <v>200</v>
      </c>
      <c r="B86" s="177">
        <v>218.35</v>
      </c>
      <c r="C86" s="178">
        <v>2879.7</v>
      </c>
      <c r="D86" s="179">
        <v>9.9674</v>
      </c>
      <c r="E86" s="180">
        <v>109.17</v>
      </c>
      <c r="F86" s="178">
        <v>2879.7</v>
      </c>
      <c r="G86" s="179">
        <v>9.6475</v>
      </c>
      <c r="H86" s="180">
        <v>72.78</v>
      </c>
      <c r="I86" s="178">
        <v>2879.6</v>
      </c>
      <c r="J86" s="179">
        <v>9.4603</v>
      </c>
      <c r="K86" s="180">
        <v>54.58</v>
      </c>
      <c r="L86" s="178">
        <v>2879.6</v>
      </c>
      <c r="M86" s="179">
        <v>9.3274</v>
      </c>
      <c r="N86" s="180">
        <v>43.66</v>
      </c>
      <c r="O86" s="178">
        <v>2879.5</v>
      </c>
      <c r="P86" s="179">
        <v>9.2244</v>
      </c>
      <c r="Q86" s="180">
        <v>21.82</v>
      </c>
      <c r="R86" s="178">
        <v>2879.3</v>
      </c>
      <c r="S86" s="179">
        <v>8.9041</v>
      </c>
      <c r="T86" s="180">
        <v>10.907</v>
      </c>
      <c r="U86" s="178">
        <v>2878.9</v>
      </c>
      <c r="V86" s="179">
        <v>8.5835</v>
      </c>
      <c r="W86" s="180">
        <v>7.268</v>
      </c>
      <c r="X86" s="178">
        <v>2878.4</v>
      </c>
      <c r="Y86" s="179">
        <v>8.3956</v>
      </c>
      <c r="Z86" s="180">
        <v>5.448</v>
      </c>
      <c r="AA86" s="178">
        <v>2877.9</v>
      </c>
      <c r="AB86" s="179">
        <v>8.2621</v>
      </c>
      <c r="AC86" s="180">
        <v>4.356</v>
      </c>
      <c r="AD86" s="178">
        <v>2877.5</v>
      </c>
      <c r="AE86" s="179">
        <v>8.1584</v>
      </c>
      <c r="AF86" s="180">
        <v>3.628</v>
      </c>
      <c r="AG86" s="178">
        <v>2877</v>
      </c>
      <c r="AH86" s="179">
        <v>8.0735</v>
      </c>
      <c r="AI86" s="180">
        <v>3.108</v>
      </c>
      <c r="AJ86" s="178">
        <v>2876.6</v>
      </c>
      <c r="AK86" s="179">
        <v>8.0017</v>
      </c>
      <c r="AL86" s="180">
        <v>2.718</v>
      </c>
      <c r="AM86" s="178">
        <v>2876.1</v>
      </c>
      <c r="AN86" s="179">
        <v>7.9393</v>
      </c>
      <c r="AO86" s="180">
        <v>2.415</v>
      </c>
      <c r="AP86" s="178">
        <v>2875.6</v>
      </c>
      <c r="AQ86" s="179">
        <v>7.8842</v>
      </c>
      <c r="AR86" s="180">
        <v>2.172</v>
      </c>
      <c r="AS86" s="178">
        <v>2875.2</v>
      </c>
      <c r="AT86" s="179">
        <v>7.8348</v>
      </c>
      <c r="AU86" s="180">
        <v>1.08</v>
      </c>
      <c r="AV86" s="178">
        <v>2870.5</v>
      </c>
      <c r="AW86" s="179">
        <v>7.5073</v>
      </c>
      <c r="AX86" s="180">
        <v>0.7164</v>
      </c>
      <c r="AY86" s="178">
        <v>2865.6</v>
      </c>
      <c r="AZ86" s="179">
        <v>7.3124</v>
      </c>
      <c r="BA86" s="180">
        <v>0.5343</v>
      </c>
      <c r="BB86" s="178">
        <v>2860.6</v>
      </c>
      <c r="BC86" s="179">
        <v>7.1715</v>
      </c>
      <c r="BD86" s="180">
        <v>0.425</v>
      </c>
      <c r="BE86" s="178">
        <v>2855.5</v>
      </c>
      <c r="BF86" s="179">
        <v>7.0602</v>
      </c>
      <c r="BG86" s="180">
        <v>0.2059</v>
      </c>
      <c r="BH86" s="178">
        <v>2827.5</v>
      </c>
      <c r="BI86" s="179">
        <v>6.694</v>
      </c>
      <c r="BJ86" s="180">
        <v>0.1324</v>
      </c>
      <c r="BK86" s="178">
        <v>2795.3</v>
      </c>
      <c r="BL86" s="179">
        <v>6.4522</v>
      </c>
      <c r="BM86" s="180">
        <v>0.001156</v>
      </c>
      <c r="BN86" s="178">
        <v>852.6</v>
      </c>
      <c r="BO86" s="179">
        <v>2.33</v>
      </c>
      <c r="BP86" s="210"/>
      <c r="BQ86" s="205"/>
      <c r="BR86" s="205"/>
      <c r="BS86" s="205"/>
      <c r="BT86" s="205"/>
      <c r="BU86" s="205"/>
      <c r="BV86" s="205"/>
      <c r="BW86" s="205"/>
      <c r="BX86" s="205"/>
      <c r="BY86" s="205"/>
      <c r="BZ86" s="205"/>
      <c r="CA86" s="205"/>
      <c r="CB86" s="205"/>
      <c r="CC86" s="205"/>
      <c r="CD86" s="205"/>
      <c r="CE86" s="205"/>
      <c r="CF86" s="205"/>
      <c r="CG86" s="205"/>
      <c r="CH86" s="205"/>
      <c r="CI86" s="205"/>
      <c r="CJ86" s="205"/>
      <c r="CK86" s="205"/>
      <c r="CL86" s="205"/>
      <c r="CM86" s="205"/>
      <c r="CN86" s="205"/>
      <c r="CO86" s="205"/>
      <c r="CP86" s="205"/>
      <c r="CQ86" s="205"/>
      <c r="CR86" s="205"/>
      <c r="CS86" s="205"/>
      <c r="CT86" s="205"/>
      <c r="CU86" s="205"/>
      <c r="CV86" s="205"/>
      <c r="CW86" s="205"/>
      <c r="CX86" s="205"/>
      <c r="CY86" s="205"/>
      <c r="CZ86" s="205"/>
      <c r="DA86" s="205"/>
      <c r="DB86" s="205"/>
      <c r="DC86" s="205"/>
      <c r="DD86" s="205"/>
      <c r="DE86" s="205"/>
      <c r="DF86" s="205"/>
      <c r="DG86" s="205"/>
      <c r="DH86" s="205"/>
      <c r="DI86" s="205"/>
      <c r="DJ86" s="205"/>
      <c r="DK86" s="205"/>
      <c r="DL86" s="205"/>
      <c r="DM86" s="205"/>
      <c r="DN86" s="205"/>
      <c r="DO86" s="205"/>
      <c r="DP86" s="205"/>
      <c r="DQ86" s="205"/>
      <c r="DR86" s="205"/>
      <c r="DS86" s="205"/>
      <c r="DT86" s="205"/>
      <c r="DU86" s="205"/>
      <c r="DV86" s="205"/>
      <c r="DW86" s="205"/>
      <c r="DX86" s="205"/>
      <c r="DY86" s="205"/>
      <c r="DZ86" s="205"/>
      <c r="EA86" s="205"/>
      <c r="EB86" s="205"/>
      <c r="EC86" s="205"/>
      <c r="ED86" s="205"/>
      <c r="EE86" s="205"/>
      <c r="EF86" s="205"/>
      <c r="EG86" s="205"/>
      <c r="EH86" s="205"/>
      <c r="EI86" s="205"/>
      <c r="EJ86" s="205"/>
      <c r="EK86" s="205"/>
      <c r="EL86" s="205"/>
      <c r="EM86" s="205"/>
      <c r="EN86" s="205"/>
      <c r="EO86" s="205"/>
      <c r="EP86" s="205"/>
      <c r="EQ86" s="205"/>
      <c r="ER86" s="205"/>
      <c r="ES86" s="205"/>
      <c r="ET86" s="205"/>
      <c r="EU86" s="205"/>
      <c r="EV86" s="205"/>
      <c r="EW86" s="205"/>
      <c r="EX86" s="205"/>
      <c r="EY86" s="205"/>
      <c r="EZ86" s="205"/>
      <c r="FA86" s="205"/>
      <c r="FB86" s="205"/>
      <c r="FC86" s="205"/>
      <c r="FD86" s="205"/>
      <c r="FE86" s="205"/>
      <c r="FF86" s="205"/>
      <c r="FG86" s="205"/>
      <c r="FH86" s="205"/>
      <c r="FI86" s="205"/>
      <c r="FJ86" s="205"/>
      <c r="FK86" s="205"/>
      <c r="FL86" s="205"/>
      <c r="FM86" s="205"/>
      <c r="FN86" s="205"/>
      <c r="FO86" s="205"/>
      <c r="FP86" s="205"/>
      <c r="FQ86" s="205"/>
      <c r="FR86" s="205"/>
      <c r="FS86" s="205"/>
      <c r="FT86" s="205"/>
      <c r="FU86" s="205"/>
      <c r="FV86" s="205"/>
      <c r="FW86" s="205"/>
      <c r="FX86" s="205"/>
      <c r="FY86" s="205"/>
      <c r="FZ86" s="205"/>
      <c r="GA86" s="205"/>
      <c r="GB86" s="205"/>
      <c r="GC86" s="205"/>
      <c r="GD86" s="205"/>
      <c r="GE86" s="205"/>
      <c r="GF86" s="205"/>
      <c r="GG86" s="205"/>
      <c r="GH86" s="205"/>
      <c r="GI86" s="205"/>
      <c r="GJ86" s="205"/>
      <c r="GK86" s="205"/>
      <c r="GL86" s="205"/>
      <c r="GM86" s="205"/>
      <c r="GN86" s="205"/>
      <c r="GO86" s="205"/>
      <c r="GP86" s="205"/>
      <c r="GQ86" s="205"/>
      <c r="GR86" s="205"/>
      <c r="GS86" s="205"/>
      <c r="GT86" s="205"/>
      <c r="GU86" s="205"/>
      <c r="GV86" s="205"/>
      <c r="GW86" s="205"/>
      <c r="GX86" s="205"/>
      <c r="GY86" s="205"/>
      <c r="GZ86" s="205"/>
      <c r="HA86" s="205"/>
      <c r="HB86" s="205"/>
      <c r="HC86" s="205"/>
      <c r="HD86" s="205"/>
      <c r="HE86" s="205"/>
      <c r="HF86" s="205"/>
      <c r="HG86" s="205"/>
      <c r="HH86" s="205"/>
      <c r="HI86" s="205"/>
      <c r="HJ86" s="205"/>
      <c r="HK86" s="205"/>
      <c r="HL86" s="205"/>
      <c r="HM86" s="205"/>
      <c r="HN86" s="205"/>
      <c r="HO86" s="205"/>
      <c r="HP86" s="205"/>
      <c r="HQ86" s="205"/>
      <c r="HR86" s="205"/>
      <c r="HS86" s="205"/>
      <c r="HT86" s="205"/>
      <c r="HU86" s="205"/>
      <c r="HV86" s="205"/>
      <c r="HW86" s="205"/>
      <c r="HX86" s="205"/>
      <c r="HY86" s="205"/>
      <c r="HZ86" s="205"/>
      <c r="IA86" s="205"/>
      <c r="IB86" s="205"/>
      <c r="IC86" s="205"/>
      <c r="ID86" s="205"/>
      <c r="IE86" s="205"/>
      <c r="IF86" s="205"/>
      <c r="IG86" s="205"/>
      <c r="IH86" s="205"/>
      <c r="II86" s="205"/>
      <c r="IJ86" s="205"/>
      <c r="IK86" s="205"/>
      <c r="IL86" s="205"/>
      <c r="IM86" s="205"/>
      <c r="IN86" s="205"/>
      <c r="IO86" s="205"/>
      <c r="IP86" s="205"/>
      <c r="IQ86" s="205"/>
      <c r="IR86" s="205"/>
      <c r="IS86" s="205"/>
    </row>
    <row r="87" spans="1:253" s="175" customFormat="1" ht="13.5">
      <c r="A87" s="176">
        <v>210</v>
      </c>
      <c r="B87" s="177">
        <v>222.97</v>
      </c>
      <c r="C87" s="178">
        <v>2899.1</v>
      </c>
      <c r="D87" s="179">
        <v>10.008</v>
      </c>
      <c r="E87" s="180">
        <v>111.48</v>
      </c>
      <c r="F87" s="178">
        <v>2899.1</v>
      </c>
      <c r="G87" s="179">
        <v>9.6881</v>
      </c>
      <c r="H87" s="180">
        <v>74.32</v>
      </c>
      <c r="I87" s="178">
        <v>2899.1</v>
      </c>
      <c r="J87" s="179">
        <v>9.5009</v>
      </c>
      <c r="K87" s="180">
        <v>55.73</v>
      </c>
      <c r="L87" s="178">
        <v>2899</v>
      </c>
      <c r="M87" s="179">
        <v>9.3681</v>
      </c>
      <c r="N87" s="180">
        <v>44.58</v>
      </c>
      <c r="O87" s="178">
        <v>2899</v>
      </c>
      <c r="P87" s="179">
        <v>9.265</v>
      </c>
      <c r="Q87" s="180">
        <v>22.29</v>
      </c>
      <c r="R87" s="178">
        <v>2898.8</v>
      </c>
      <c r="S87" s="179">
        <v>8.9448</v>
      </c>
      <c r="T87" s="180">
        <v>11.138</v>
      </c>
      <c r="U87" s="178">
        <v>2898.3</v>
      </c>
      <c r="V87" s="179">
        <v>8.6242</v>
      </c>
      <c r="W87" s="180">
        <v>7.422</v>
      </c>
      <c r="X87" s="178">
        <v>2897.9</v>
      </c>
      <c r="Y87" s="179">
        <v>8.4365</v>
      </c>
      <c r="Z87" s="180">
        <v>5.564</v>
      </c>
      <c r="AA87" s="178">
        <v>2897.5</v>
      </c>
      <c r="AB87" s="179">
        <v>8.303</v>
      </c>
      <c r="AC87" s="180">
        <v>4.449</v>
      </c>
      <c r="AD87" s="178">
        <v>2897.1</v>
      </c>
      <c r="AE87" s="179">
        <v>8.1994</v>
      </c>
      <c r="AF87" s="180">
        <v>3.706</v>
      </c>
      <c r="AG87" s="178">
        <v>2896.6</v>
      </c>
      <c r="AH87" s="179">
        <v>8.1146</v>
      </c>
      <c r="AI87" s="180">
        <v>3.175</v>
      </c>
      <c r="AJ87" s="178">
        <v>2896.2</v>
      </c>
      <c r="AK87" s="179">
        <v>8.0428</v>
      </c>
      <c r="AL87" s="180">
        <v>2.777</v>
      </c>
      <c r="AM87" s="178">
        <v>2895.8</v>
      </c>
      <c r="AN87" s="179">
        <v>7.9805</v>
      </c>
      <c r="AO87" s="180">
        <v>2.467</v>
      </c>
      <c r="AP87" s="178">
        <v>2895.4</v>
      </c>
      <c r="AQ87" s="179">
        <v>7.9254</v>
      </c>
      <c r="AR87" s="180">
        <v>2.219</v>
      </c>
      <c r="AS87" s="178">
        <v>2894.9</v>
      </c>
      <c r="AT87" s="179">
        <v>7.8761</v>
      </c>
      <c r="AU87" s="180">
        <v>1.104</v>
      </c>
      <c r="AV87" s="178">
        <v>2890.6</v>
      </c>
      <c r="AW87" s="179">
        <v>7.5494</v>
      </c>
      <c r="AX87" s="180">
        <v>0.7325</v>
      </c>
      <c r="AY87" s="178">
        <v>2886.1</v>
      </c>
      <c r="AZ87" s="179">
        <v>7.3552</v>
      </c>
      <c r="BA87" s="180">
        <v>0.5466</v>
      </c>
      <c r="BB87" s="178">
        <v>2881.5</v>
      </c>
      <c r="BC87" s="179">
        <v>7.2152</v>
      </c>
      <c r="BD87" s="180">
        <v>0.435</v>
      </c>
      <c r="BE87" s="178">
        <v>2876.8</v>
      </c>
      <c r="BF87" s="179">
        <v>7.1048</v>
      </c>
      <c r="BG87" s="180">
        <v>0.2115</v>
      </c>
      <c r="BH87" s="178">
        <v>2851.5</v>
      </c>
      <c r="BI87" s="179">
        <v>6.7442</v>
      </c>
      <c r="BJ87" s="180">
        <v>0.1366</v>
      </c>
      <c r="BK87" s="178">
        <v>2822.9</v>
      </c>
      <c r="BL87" s="179">
        <v>6.5099</v>
      </c>
      <c r="BM87" s="180">
        <v>0.0011725</v>
      </c>
      <c r="BN87" s="178">
        <v>897.8</v>
      </c>
      <c r="BO87" s="179">
        <v>2.4245</v>
      </c>
      <c r="BP87" s="210"/>
      <c r="BQ87" s="205"/>
      <c r="BR87" s="205"/>
      <c r="BS87" s="205"/>
      <c r="BT87" s="205"/>
      <c r="BU87" s="205"/>
      <c r="BV87" s="205"/>
      <c r="BW87" s="205"/>
      <c r="BX87" s="205"/>
      <c r="BY87" s="205"/>
      <c r="BZ87" s="205"/>
      <c r="CA87" s="205"/>
      <c r="CB87" s="205"/>
      <c r="CC87" s="205"/>
      <c r="CD87" s="205"/>
      <c r="CE87" s="205"/>
      <c r="CF87" s="205"/>
      <c r="CG87" s="205"/>
      <c r="CH87" s="205"/>
      <c r="CI87" s="205"/>
      <c r="CJ87" s="205"/>
      <c r="CK87" s="205"/>
      <c r="CL87" s="205"/>
      <c r="CM87" s="205"/>
      <c r="CN87" s="205"/>
      <c r="CO87" s="205"/>
      <c r="CP87" s="205"/>
      <c r="CQ87" s="205"/>
      <c r="CR87" s="205"/>
      <c r="CS87" s="205"/>
      <c r="CT87" s="205"/>
      <c r="CU87" s="205"/>
      <c r="CV87" s="205"/>
      <c r="CW87" s="205"/>
      <c r="CX87" s="205"/>
      <c r="CY87" s="205"/>
      <c r="CZ87" s="205"/>
      <c r="DA87" s="205"/>
      <c r="DB87" s="205"/>
      <c r="DC87" s="205"/>
      <c r="DD87" s="205"/>
      <c r="DE87" s="205"/>
      <c r="DF87" s="205"/>
      <c r="DG87" s="205"/>
      <c r="DH87" s="205"/>
      <c r="DI87" s="205"/>
      <c r="DJ87" s="205"/>
      <c r="DK87" s="205"/>
      <c r="DL87" s="205"/>
      <c r="DM87" s="205"/>
      <c r="DN87" s="205"/>
      <c r="DO87" s="205"/>
      <c r="DP87" s="205"/>
      <c r="DQ87" s="205"/>
      <c r="DR87" s="205"/>
      <c r="DS87" s="205"/>
      <c r="DT87" s="205"/>
      <c r="DU87" s="205"/>
      <c r="DV87" s="205"/>
      <c r="DW87" s="205"/>
      <c r="DX87" s="205"/>
      <c r="DY87" s="205"/>
      <c r="DZ87" s="205"/>
      <c r="EA87" s="205"/>
      <c r="EB87" s="205"/>
      <c r="EC87" s="205"/>
      <c r="ED87" s="205"/>
      <c r="EE87" s="205"/>
      <c r="EF87" s="205"/>
      <c r="EG87" s="205"/>
      <c r="EH87" s="205"/>
      <c r="EI87" s="205"/>
      <c r="EJ87" s="205"/>
      <c r="EK87" s="205"/>
      <c r="EL87" s="205"/>
      <c r="EM87" s="205"/>
      <c r="EN87" s="205"/>
      <c r="EO87" s="205"/>
      <c r="EP87" s="205"/>
      <c r="EQ87" s="205"/>
      <c r="ER87" s="205"/>
      <c r="ES87" s="205"/>
      <c r="ET87" s="205"/>
      <c r="EU87" s="205"/>
      <c r="EV87" s="205"/>
      <c r="EW87" s="205"/>
      <c r="EX87" s="205"/>
      <c r="EY87" s="205"/>
      <c r="EZ87" s="205"/>
      <c r="FA87" s="205"/>
      <c r="FB87" s="205"/>
      <c r="FC87" s="205"/>
      <c r="FD87" s="205"/>
      <c r="FE87" s="205"/>
      <c r="FF87" s="205"/>
      <c r="FG87" s="205"/>
      <c r="FH87" s="205"/>
      <c r="FI87" s="205"/>
      <c r="FJ87" s="205"/>
      <c r="FK87" s="205"/>
      <c r="FL87" s="205"/>
      <c r="FM87" s="205"/>
      <c r="FN87" s="205"/>
      <c r="FO87" s="205"/>
      <c r="FP87" s="205"/>
      <c r="FQ87" s="205"/>
      <c r="FR87" s="205"/>
      <c r="FS87" s="205"/>
      <c r="FT87" s="205"/>
      <c r="FU87" s="205"/>
      <c r="FV87" s="205"/>
      <c r="FW87" s="205"/>
      <c r="FX87" s="205"/>
      <c r="FY87" s="205"/>
      <c r="FZ87" s="205"/>
      <c r="GA87" s="205"/>
      <c r="GB87" s="205"/>
      <c r="GC87" s="205"/>
      <c r="GD87" s="205"/>
      <c r="GE87" s="205"/>
      <c r="GF87" s="205"/>
      <c r="GG87" s="205"/>
      <c r="GH87" s="205"/>
      <c r="GI87" s="205"/>
      <c r="GJ87" s="205"/>
      <c r="GK87" s="205"/>
      <c r="GL87" s="205"/>
      <c r="GM87" s="205"/>
      <c r="GN87" s="205"/>
      <c r="GO87" s="205"/>
      <c r="GP87" s="205"/>
      <c r="GQ87" s="205"/>
      <c r="GR87" s="205"/>
      <c r="GS87" s="205"/>
      <c r="GT87" s="205"/>
      <c r="GU87" s="205"/>
      <c r="GV87" s="205"/>
      <c r="GW87" s="205"/>
      <c r="GX87" s="205"/>
      <c r="GY87" s="205"/>
      <c r="GZ87" s="205"/>
      <c r="HA87" s="205"/>
      <c r="HB87" s="205"/>
      <c r="HC87" s="205"/>
      <c r="HD87" s="205"/>
      <c r="HE87" s="205"/>
      <c r="HF87" s="205"/>
      <c r="HG87" s="205"/>
      <c r="HH87" s="205"/>
      <c r="HI87" s="205"/>
      <c r="HJ87" s="205"/>
      <c r="HK87" s="205"/>
      <c r="HL87" s="205"/>
      <c r="HM87" s="205"/>
      <c r="HN87" s="205"/>
      <c r="HO87" s="205"/>
      <c r="HP87" s="205"/>
      <c r="HQ87" s="205"/>
      <c r="HR87" s="205"/>
      <c r="HS87" s="205"/>
      <c r="HT87" s="205"/>
      <c r="HU87" s="205"/>
      <c r="HV87" s="205"/>
      <c r="HW87" s="205"/>
      <c r="HX87" s="205"/>
      <c r="HY87" s="205"/>
      <c r="HZ87" s="205"/>
      <c r="IA87" s="205"/>
      <c r="IB87" s="205"/>
      <c r="IC87" s="205"/>
      <c r="ID87" s="205"/>
      <c r="IE87" s="205"/>
      <c r="IF87" s="205"/>
      <c r="IG87" s="205"/>
      <c r="IH87" s="205"/>
      <c r="II87" s="205"/>
      <c r="IJ87" s="205"/>
      <c r="IK87" s="205"/>
      <c r="IL87" s="205"/>
      <c r="IM87" s="205"/>
      <c r="IN87" s="205"/>
      <c r="IO87" s="205"/>
      <c r="IP87" s="205"/>
      <c r="IQ87" s="205"/>
      <c r="IR87" s="205"/>
      <c r="IS87" s="205"/>
    </row>
    <row r="88" spans="1:253" s="175" customFormat="1" ht="13.5">
      <c r="A88" s="176">
        <v>220</v>
      </c>
      <c r="B88" s="177">
        <v>227.58</v>
      </c>
      <c r="C88" s="178">
        <v>2918.6</v>
      </c>
      <c r="D88" s="179">
        <v>10.048</v>
      </c>
      <c r="E88" s="180">
        <v>113.79</v>
      </c>
      <c r="F88" s="178">
        <v>2918.6</v>
      </c>
      <c r="G88" s="179">
        <v>9.728</v>
      </c>
      <c r="H88" s="180">
        <v>75.86</v>
      </c>
      <c r="I88" s="178">
        <v>2918.5</v>
      </c>
      <c r="J88" s="179">
        <v>9.5408</v>
      </c>
      <c r="K88" s="180">
        <v>56.89</v>
      </c>
      <c r="L88" s="178">
        <v>2918.5</v>
      </c>
      <c r="M88" s="179">
        <v>9.408</v>
      </c>
      <c r="N88" s="180">
        <v>45.51</v>
      </c>
      <c r="O88" s="178">
        <v>2918.5</v>
      </c>
      <c r="P88" s="179">
        <v>9.3049</v>
      </c>
      <c r="Q88" s="180">
        <v>22.75</v>
      </c>
      <c r="R88" s="178">
        <v>2918.3</v>
      </c>
      <c r="S88" s="179">
        <v>8.9848</v>
      </c>
      <c r="T88" s="180">
        <v>11.37</v>
      </c>
      <c r="U88" s="178">
        <v>2917.9</v>
      </c>
      <c r="V88" s="179">
        <v>8.6643</v>
      </c>
      <c r="W88" s="180">
        <v>7.577</v>
      </c>
      <c r="X88" s="178">
        <v>2917.5</v>
      </c>
      <c r="Y88" s="179">
        <v>8.4765</v>
      </c>
      <c r="Z88" s="180">
        <v>5.68</v>
      </c>
      <c r="AA88" s="178">
        <v>2917.1</v>
      </c>
      <c r="AB88" s="179">
        <v>8.3432</v>
      </c>
      <c r="AC88" s="180">
        <v>4.542</v>
      </c>
      <c r="AD88" s="178">
        <v>2916.7</v>
      </c>
      <c r="AE88" s="179">
        <v>8.2396</v>
      </c>
      <c r="AF88" s="180">
        <v>3.783</v>
      </c>
      <c r="AG88" s="178">
        <v>2916.3</v>
      </c>
      <c r="AH88" s="179">
        <v>8.1548</v>
      </c>
      <c r="AI88" s="180">
        <v>3.242</v>
      </c>
      <c r="AJ88" s="178">
        <v>2915.9</v>
      </c>
      <c r="AK88" s="179">
        <v>8.0831</v>
      </c>
      <c r="AL88" s="180">
        <v>2.835</v>
      </c>
      <c r="AM88" s="178">
        <v>2915.5</v>
      </c>
      <c r="AN88" s="179">
        <v>8.0208</v>
      </c>
      <c r="AO88" s="180">
        <v>2.519</v>
      </c>
      <c r="AP88" s="178">
        <v>2915.1</v>
      </c>
      <c r="AQ88" s="179">
        <v>7.9659</v>
      </c>
      <c r="AR88" s="180">
        <v>2.266</v>
      </c>
      <c r="AS88" s="178">
        <v>2914.7</v>
      </c>
      <c r="AT88" s="179">
        <v>7.9166</v>
      </c>
      <c r="AU88" s="180">
        <v>1.128</v>
      </c>
      <c r="AV88" s="178">
        <v>2910.6</v>
      </c>
      <c r="AW88" s="179">
        <v>7.5905</v>
      </c>
      <c r="AX88" s="180">
        <v>0.7486</v>
      </c>
      <c r="AY88" s="178">
        <v>2906.5</v>
      </c>
      <c r="AZ88" s="179">
        <v>7.3971</v>
      </c>
      <c r="BA88" s="180">
        <v>0.5588</v>
      </c>
      <c r="BB88" s="178">
        <v>2902.3</v>
      </c>
      <c r="BC88" s="179">
        <v>7.2578</v>
      </c>
      <c r="BD88" s="180">
        <v>0.445</v>
      </c>
      <c r="BE88" s="178">
        <v>2898</v>
      </c>
      <c r="BF88" s="179">
        <v>7.1481</v>
      </c>
      <c r="BG88" s="180">
        <v>0.2169</v>
      </c>
      <c r="BH88" s="178">
        <v>2874.9</v>
      </c>
      <c r="BI88" s="179">
        <v>6.7921</v>
      </c>
      <c r="BJ88" s="180">
        <v>0.14</v>
      </c>
      <c r="BK88" s="178">
        <v>2849.2</v>
      </c>
      <c r="BL88" s="179">
        <v>6.5639</v>
      </c>
      <c r="BM88" s="180">
        <v>0.10211</v>
      </c>
      <c r="BN88" s="178">
        <v>2820.4</v>
      </c>
      <c r="BO88" s="179">
        <v>6.3842</v>
      </c>
      <c r="BP88" s="210"/>
      <c r="BQ88" s="205"/>
      <c r="BR88" s="205"/>
      <c r="BS88" s="205"/>
      <c r="BT88" s="205"/>
      <c r="BU88" s="205"/>
      <c r="BV88" s="205"/>
      <c r="BW88" s="205"/>
      <c r="BX88" s="205"/>
      <c r="BY88" s="205"/>
      <c r="BZ88" s="205"/>
      <c r="CA88" s="205"/>
      <c r="CB88" s="205"/>
      <c r="CC88" s="205"/>
      <c r="CD88" s="205"/>
      <c r="CE88" s="205"/>
      <c r="CF88" s="205"/>
      <c r="CG88" s="205"/>
      <c r="CH88" s="205"/>
      <c r="CI88" s="205"/>
      <c r="CJ88" s="205"/>
      <c r="CK88" s="205"/>
      <c r="CL88" s="205"/>
      <c r="CM88" s="205"/>
      <c r="CN88" s="205"/>
      <c r="CO88" s="205"/>
      <c r="CP88" s="205"/>
      <c r="CQ88" s="205"/>
      <c r="CR88" s="205"/>
      <c r="CS88" s="205"/>
      <c r="CT88" s="205"/>
      <c r="CU88" s="205"/>
      <c r="CV88" s="205"/>
      <c r="CW88" s="205"/>
      <c r="CX88" s="205"/>
      <c r="CY88" s="205"/>
      <c r="CZ88" s="205"/>
      <c r="DA88" s="205"/>
      <c r="DB88" s="205"/>
      <c r="DC88" s="205"/>
      <c r="DD88" s="205"/>
      <c r="DE88" s="205"/>
      <c r="DF88" s="205"/>
      <c r="DG88" s="205"/>
      <c r="DH88" s="205"/>
      <c r="DI88" s="205"/>
      <c r="DJ88" s="205"/>
      <c r="DK88" s="205"/>
      <c r="DL88" s="205"/>
      <c r="DM88" s="205"/>
      <c r="DN88" s="205"/>
      <c r="DO88" s="205"/>
      <c r="DP88" s="205"/>
      <c r="DQ88" s="205"/>
      <c r="DR88" s="205"/>
      <c r="DS88" s="205"/>
      <c r="DT88" s="205"/>
      <c r="DU88" s="205"/>
      <c r="DV88" s="205"/>
      <c r="DW88" s="205"/>
      <c r="DX88" s="205"/>
      <c r="DY88" s="205"/>
      <c r="DZ88" s="205"/>
      <c r="EA88" s="205"/>
      <c r="EB88" s="205"/>
      <c r="EC88" s="205"/>
      <c r="ED88" s="205"/>
      <c r="EE88" s="205"/>
      <c r="EF88" s="205"/>
      <c r="EG88" s="205"/>
      <c r="EH88" s="205"/>
      <c r="EI88" s="205"/>
      <c r="EJ88" s="205"/>
      <c r="EK88" s="205"/>
      <c r="EL88" s="205"/>
      <c r="EM88" s="205"/>
      <c r="EN88" s="205"/>
      <c r="EO88" s="205"/>
      <c r="EP88" s="205"/>
      <c r="EQ88" s="205"/>
      <c r="ER88" s="205"/>
      <c r="ES88" s="205"/>
      <c r="ET88" s="205"/>
      <c r="EU88" s="205"/>
      <c r="EV88" s="205"/>
      <c r="EW88" s="205"/>
      <c r="EX88" s="205"/>
      <c r="EY88" s="205"/>
      <c r="EZ88" s="205"/>
      <c r="FA88" s="205"/>
      <c r="FB88" s="205"/>
      <c r="FC88" s="205"/>
      <c r="FD88" s="205"/>
      <c r="FE88" s="205"/>
      <c r="FF88" s="205"/>
      <c r="FG88" s="205"/>
      <c r="FH88" s="205"/>
      <c r="FI88" s="205"/>
      <c r="FJ88" s="205"/>
      <c r="FK88" s="205"/>
      <c r="FL88" s="205"/>
      <c r="FM88" s="205"/>
      <c r="FN88" s="205"/>
      <c r="FO88" s="205"/>
      <c r="FP88" s="205"/>
      <c r="FQ88" s="205"/>
      <c r="FR88" s="205"/>
      <c r="FS88" s="205"/>
      <c r="FT88" s="205"/>
      <c r="FU88" s="205"/>
      <c r="FV88" s="205"/>
      <c r="FW88" s="205"/>
      <c r="FX88" s="205"/>
      <c r="FY88" s="205"/>
      <c r="FZ88" s="205"/>
      <c r="GA88" s="205"/>
      <c r="GB88" s="205"/>
      <c r="GC88" s="205"/>
      <c r="GD88" s="205"/>
      <c r="GE88" s="205"/>
      <c r="GF88" s="205"/>
      <c r="GG88" s="205"/>
      <c r="GH88" s="205"/>
      <c r="GI88" s="205"/>
      <c r="GJ88" s="205"/>
      <c r="GK88" s="205"/>
      <c r="GL88" s="205"/>
      <c r="GM88" s="205"/>
      <c r="GN88" s="205"/>
      <c r="GO88" s="205"/>
      <c r="GP88" s="205"/>
      <c r="GQ88" s="205"/>
      <c r="GR88" s="205"/>
      <c r="GS88" s="205"/>
      <c r="GT88" s="205"/>
      <c r="GU88" s="205"/>
      <c r="GV88" s="205"/>
      <c r="GW88" s="205"/>
      <c r="GX88" s="205"/>
      <c r="GY88" s="205"/>
      <c r="GZ88" s="205"/>
      <c r="HA88" s="205"/>
      <c r="HB88" s="205"/>
      <c r="HC88" s="205"/>
      <c r="HD88" s="205"/>
      <c r="HE88" s="205"/>
      <c r="HF88" s="205"/>
      <c r="HG88" s="205"/>
      <c r="HH88" s="205"/>
      <c r="HI88" s="205"/>
      <c r="HJ88" s="205"/>
      <c r="HK88" s="205"/>
      <c r="HL88" s="205"/>
      <c r="HM88" s="205"/>
      <c r="HN88" s="205"/>
      <c r="HO88" s="205"/>
      <c r="HP88" s="205"/>
      <c r="HQ88" s="205"/>
      <c r="HR88" s="205"/>
      <c r="HS88" s="205"/>
      <c r="HT88" s="205"/>
      <c r="HU88" s="205"/>
      <c r="HV88" s="205"/>
      <c r="HW88" s="205"/>
      <c r="HX88" s="205"/>
      <c r="HY88" s="205"/>
      <c r="HZ88" s="205"/>
      <c r="IA88" s="205"/>
      <c r="IB88" s="205"/>
      <c r="IC88" s="205"/>
      <c r="ID88" s="205"/>
      <c r="IE88" s="205"/>
      <c r="IF88" s="205"/>
      <c r="IG88" s="205"/>
      <c r="IH88" s="205"/>
      <c r="II88" s="205"/>
      <c r="IJ88" s="205"/>
      <c r="IK88" s="205"/>
      <c r="IL88" s="205"/>
      <c r="IM88" s="205"/>
      <c r="IN88" s="205"/>
      <c r="IO88" s="205"/>
      <c r="IP88" s="205"/>
      <c r="IQ88" s="205"/>
      <c r="IR88" s="205"/>
      <c r="IS88" s="205"/>
    </row>
    <row r="89" spans="1:253" s="175" customFormat="1" ht="13.5">
      <c r="A89" s="176">
        <v>230</v>
      </c>
      <c r="B89" s="177">
        <v>232.2</v>
      </c>
      <c r="C89" s="178">
        <v>2938.2</v>
      </c>
      <c r="D89" s="179">
        <v>10.0872</v>
      </c>
      <c r="E89" s="180">
        <v>116.1</v>
      </c>
      <c r="F89" s="178">
        <v>2938.1</v>
      </c>
      <c r="G89" s="179">
        <v>9.7672</v>
      </c>
      <c r="H89" s="180">
        <v>77.39</v>
      </c>
      <c r="I89" s="178">
        <v>2938.1</v>
      </c>
      <c r="J89" s="179">
        <v>9.58</v>
      </c>
      <c r="K89" s="180">
        <v>58.04</v>
      </c>
      <c r="L89" s="178">
        <v>2938</v>
      </c>
      <c r="M89" s="179">
        <v>9.4472</v>
      </c>
      <c r="N89" s="180">
        <v>46.43</v>
      </c>
      <c r="O89" s="178">
        <v>2938</v>
      </c>
      <c r="P89" s="179">
        <v>9.3442</v>
      </c>
      <c r="Q89" s="180">
        <v>23.21</v>
      </c>
      <c r="R89" s="178">
        <v>2937.8</v>
      </c>
      <c r="S89" s="179">
        <v>9.024</v>
      </c>
      <c r="T89" s="180">
        <v>11.601</v>
      </c>
      <c r="U89" s="178">
        <v>2937.5</v>
      </c>
      <c r="V89" s="179">
        <v>8.7036</v>
      </c>
      <c r="W89" s="180">
        <v>7.731</v>
      </c>
      <c r="X89" s="178">
        <v>2937.1</v>
      </c>
      <c r="Y89" s="179">
        <v>8.5159</v>
      </c>
      <c r="Z89" s="180">
        <v>5.796</v>
      </c>
      <c r="AA89" s="178">
        <v>2936.7</v>
      </c>
      <c r="AB89" s="179">
        <v>8.3826</v>
      </c>
      <c r="AC89" s="180">
        <v>4.635</v>
      </c>
      <c r="AD89" s="178">
        <v>2936.3</v>
      </c>
      <c r="AE89" s="179">
        <v>8.279</v>
      </c>
      <c r="AF89" s="180">
        <v>3.861</v>
      </c>
      <c r="AG89" s="178">
        <v>2936</v>
      </c>
      <c r="AH89" s="179">
        <v>8.1944</v>
      </c>
      <c r="AI89" s="180">
        <v>3.308</v>
      </c>
      <c r="AJ89" s="178">
        <v>2935.6</v>
      </c>
      <c r="AK89" s="179">
        <v>8.1226</v>
      </c>
      <c r="AL89" s="180">
        <v>2.893</v>
      </c>
      <c r="AM89" s="178">
        <v>2935.2</v>
      </c>
      <c r="AN89" s="179">
        <v>8.0605</v>
      </c>
      <c r="AO89" s="180">
        <v>2.571</v>
      </c>
      <c r="AP89" s="178">
        <v>2934.9</v>
      </c>
      <c r="AQ89" s="179">
        <v>8.0056</v>
      </c>
      <c r="AR89" s="180">
        <v>2.313</v>
      </c>
      <c r="AS89" s="178">
        <v>2934.5</v>
      </c>
      <c r="AT89" s="179">
        <v>7.9564</v>
      </c>
      <c r="AU89" s="180">
        <v>1.152</v>
      </c>
      <c r="AV89" s="178">
        <v>2930.7</v>
      </c>
      <c r="AW89" s="179">
        <v>7.6309</v>
      </c>
      <c r="AX89" s="180">
        <v>0.7646</v>
      </c>
      <c r="AY89" s="178">
        <v>2926.9</v>
      </c>
      <c r="AZ89" s="179">
        <v>7.438</v>
      </c>
      <c r="BA89" s="180">
        <v>0.571</v>
      </c>
      <c r="BB89" s="178">
        <v>2923</v>
      </c>
      <c r="BC89" s="179">
        <v>7.2993</v>
      </c>
      <c r="BD89" s="180">
        <v>0.4548</v>
      </c>
      <c r="BE89" s="178">
        <v>2919</v>
      </c>
      <c r="BF89" s="179">
        <v>7.1903</v>
      </c>
      <c r="BG89" s="180">
        <v>0.2223</v>
      </c>
      <c r="BH89" s="178">
        <v>2897.9</v>
      </c>
      <c r="BI89" s="179">
        <v>6.8382</v>
      </c>
      <c r="BJ89" s="180">
        <v>0.1445</v>
      </c>
      <c r="BK89" s="178">
        <v>2874.7</v>
      </c>
      <c r="BL89" s="179">
        <v>6.615</v>
      </c>
      <c r="BM89" s="180">
        <v>0.1053</v>
      </c>
      <c r="BN89" s="178">
        <v>2849</v>
      </c>
      <c r="BO89" s="179">
        <v>6.4416</v>
      </c>
      <c r="BP89" s="210"/>
      <c r="BQ89" s="205"/>
      <c r="BR89" s="205"/>
      <c r="BS89" s="205"/>
      <c r="BT89" s="205"/>
      <c r="BU89" s="205"/>
      <c r="BV89" s="205"/>
      <c r="BW89" s="205"/>
      <c r="BX89" s="205"/>
      <c r="BY89" s="205"/>
      <c r="BZ89" s="205"/>
      <c r="CA89" s="205"/>
      <c r="CB89" s="205"/>
      <c r="CC89" s="205"/>
      <c r="CD89" s="205"/>
      <c r="CE89" s="205"/>
      <c r="CF89" s="205"/>
      <c r="CG89" s="205"/>
      <c r="CH89" s="205"/>
      <c r="CI89" s="205"/>
      <c r="CJ89" s="205"/>
      <c r="CK89" s="205"/>
      <c r="CL89" s="205"/>
      <c r="CM89" s="205"/>
      <c r="CN89" s="205"/>
      <c r="CO89" s="205"/>
      <c r="CP89" s="205"/>
      <c r="CQ89" s="205"/>
      <c r="CR89" s="205"/>
      <c r="CS89" s="205"/>
      <c r="CT89" s="205"/>
      <c r="CU89" s="205"/>
      <c r="CV89" s="205"/>
      <c r="CW89" s="205"/>
      <c r="CX89" s="205"/>
      <c r="CY89" s="205"/>
      <c r="CZ89" s="205"/>
      <c r="DA89" s="205"/>
      <c r="DB89" s="205"/>
      <c r="DC89" s="205"/>
      <c r="DD89" s="205"/>
      <c r="DE89" s="205"/>
      <c r="DF89" s="205"/>
      <c r="DG89" s="205"/>
      <c r="DH89" s="205"/>
      <c r="DI89" s="205"/>
      <c r="DJ89" s="205"/>
      <c r="DK89" s="205"/>
      <c r="DL89" s="205"/>
      <c r="DM89" s="205"/>
      <c r="DN89" s="205"/>
      <c r="DO89" s="205"/>
      <c r="DP89" s="205"/>
      <c r="DQ89" s="205"/>
      <c r="DR89" s="205"/>
      <c r="DS89" s="205"/>
      <c r="DT89" s="205"/>
      <c r="DU89" s="205"/>
      <c r="DV89" s="205"/>
      <c r="DW89" s="205"/>
      <c r="DX89" s="205"/>
      <c r="DY89" s="205"/>
      <c r="DZ89" s="205"/>
      <c r="EA89" s="205"/>
      <c r="EB89" s="205"/>
      <c r="EC89" s="205"/>
      <c r="ED89" s="205"/>
      <c r="EE89" s="205"/>
      <c r="EF89" s="205"/>
      <c r="EG89" s="205"/>
      <c r="EH89" s="205"/>
      <c r="EI89" s="205"/>
      <c r="EJ89" s="205"/>
      <c r="EK89" s="205"/>
      <c r="EL89" s="205"/>
      <c r="EM89" s="205"/>
      <c r="EN89" s="205"/>
      <c r="EO89" s="205"/>
      <c r="EP89" s="205"/>
      <c r="EQ89" s="205"/>
      <c r="ER89" s="205"/>
      <c r="ES89" s="205"/>
      <c r="ET89" s="205"/>
      <c r="EU89" s="205"/>
      <c r="EV89" s="205"/>
      <c r="EW89" s="205"/>
      <c r="EX89" s="205"/>
      <c r="EY89" s="205"/>
      <c r="EZ89" s="205"/>
      <c r="FA89" s="205"/>
      <c r="FB89" s="205"/>
      <c r="FC89" s="205"/>
      <c r="FD89" s="205"/>
      <c r="FE89" s="205"/>
      <c r="FF89" s="205"/>
      <c r="FG89" s="205"/>
      <c r="FH89" s="205"/>
      <c r="FI89" s="205"/>
      <c r="FJ89" s="205"/>
      <c r="FK89" s="205"/>
      <c r="FL89" s="205"/>
      <c r="FM89" s="205"/>
      <c r="FN89" s="205"/>
      <c r="FO89" s="205"/>
      <c r="FP89" s="205"/>
      <c r="FQ89" s="205"/>
      <c r="FR89" s="205"/>
      <c r="FS89" s="205"/>
      <c r="FT89" s="205"/>
      <c r="FU89" s="205"/>
      <c r="FV89" s="205"/>
      <c r="FW89" s="205"/>
      <c r="FX89" s="205"/>
      <c r="FY89" s="205"/>
      <c r="FZ89" s="205"/>
      <c r="GA89" s="205"/>
      <c r="GB89" s="205"/>
      <c r="GC89" s="205"/>
      <c r="GD89" s="205"/>
      <c r="GE89" s="205"/>
      <c r="GF89" s="205"/>
      <c r="GG89" s="205"/>
      <c r="GH89" s="205"/>
      <c r="GI89" s="205"/>
      <c r="GJ89" s="205"/>
      <c r="GK89" s="205"/>
      <c r="GL89" s="205"/>
      <c r="GM89" s="205"/>
      <c r="GN89" s="205"/>
      <c r="GO89" s="205"/>
      <c r="GP89" s="205"/>
      <c r="GQ89" s="205"/>
      <c r="GR89" s="205"/>
      <c r="GS89" s="205"/>
      <c r="GT89" s="205"/>
      <c r="GU89" s="205"/>
      <c r="GV89" s="205"/>
      <c r="GW89" s="205"/>
      <c r="GX89" s="205"/>
      <c r="GY89" s="205"/>
      <c r="GZ89" s="205"/>
      <c r="HA89" s="205"/>
      <c r="HB89" s="205"/>
      <c r="HC89" s="205"/>
      <c r="HD89" s="205"/>
      <c r="HE89" s="205"/>
      <c r="HF89" s="205"/>
      <c r="HG89" s="205"/>
      <c r="HH89" s="205"/>
      <c r="HI89" s="205"/>
      <c r="HJ89" s="205"/>
      <c r="HK89" s="205"/>
      <c r="HL89" s="205"/>
      <c r="HM89" s="205"/>
      <c r="HN89" s="205"/>
      <c r="HO89" s="205"/>
      <c r="HP89" s="205"/>
      <c r="HQ89" s="205"/>
      <c r="HR89" s="205"/>
      <c r="HS89" s="205"/>
      <c r="HT89" s="205"/>
      <c r="HU89" s="205"/>
      <c r="HV89" s="205"/>
      <c r="HW89" s="205"/>
      <c r="HX89" s="205"/>
      <c r="HY89" s="205"/>
      <c r="HZ89" s="205"/>
      <c r="IA89" s="205"/>
      <c r="IB89" s="205"/>
      <c r="IC89" s="205"/>
      <c r="ID89" s="205"/>
      <c r="IE89" s="205"/>
      <c r="IF89" s="205"/>
      <c r="IG89" s="205"/>
      <c r="IH89" s="205"/>
      <c r="II89" s="205"/>
      <c r="IJ89" s="205"/>
      <c r="IK89" s="205"/>
      <c r="IL89" s="205"/>
      <c r="IM89" s="205"/>
      <c r="IN89" s="205"/>
      <c r="IO89" s="205"/>
      <c r="IP89" s="205"/>
      <c r="IQ89" s="205"/>
      <c r="IR89" s="205"/>
      <c r="IS89" s="205"/>
    </row>
    <row r="90" spans="1:253" s="175" customFormat="1" ht="13.5">
      <c r="A90" s="176">
        <v>240</v>
      </c>
      <c r="B90" s="177">
        <v>236.82</v>
      </c>
      <c r="C90" s="178">
        <v>2957.7</v>
      </c>
      <c r="D90" s="179">
        <v>10.1257</v>
      </c>
      <c r="E90" s="180">
        <v>118.4</v>
      </c>
      <c r="F90" s="178">
        <v>2957.7</v>
      </c>
      <c r="G90" s="179">
        <v>9.8058</v>
      </c>
      <c r="H90" s="180">
        <v>78.93</v>
      </c>
      <c r="I90" s="178">
        <v>2957.7</v>
      </c>
      <c r="J90" s="179">
        <v>9.6186</v>
      </c>
      <c r="K90" s="180">
        <v>59.2</v>
      </c>
      <c r="L90" s="178">
        <v>2957.6</v>
      </c>
      <c r="M90" s="179">
        <v>9.4858</v>
      </c>
      <c r="N90" s="180">
        <v>47.36</v>
      </c>
      <c r="O90" s="178">
        <v>2957.6</v>
      </c>
      <c r="P90" s="179">
        <v>9.3828</v>
      </c>
      <c r="Q90" s="180">
        <v>23.67</v>
      </c>
      <c r="R90" s="178">
        <v>2957.4</v>
      </c>
      <c r="S90" s="179">
        <v>9.0626</v>
      </c>
      <c r="T90" s="180">
        <v>11.832</v>
      </c>
      <c r="U90" s="178">
        <v>2957.1</v>
      </c>
      <c r="V90" s="179">
        <v>8.7422</v>
      </c>
      <c r="W90" s="180">
        <v>7.885</v>
      </c>
      <c r="X90" s="178">
        <v>2956.7</v>
      </c>
      <c r="Y90" s="179">
        <v>8.5546</v>
      </c>
      <c r="Z90" s="180">
        <v>5.912</v>
      </c>
      <c r="AA90" s="178">
        <v>2956.4</v>
      </c>
      <c r="AB90" s="179">
        <v>8.4213</v>
      </c>
      <c r="AC90" s="180">
        <v>4.728</v>
      </c>
      <c r="AD90" s="178">
        <v>2956.1</v>
      </c>
      <c r="AE90" s="179">
        <v>8.3178</v>
      </c>
      <c r="AF90" s="180">
        <v>3.938</v>
      </c>
      <c r="AG90" s="178">
        <v>2955.7</v>
      </c>
      <c r="AH90" s="179">
        <v>8.2332</v>
      </c>
      <c r="AI90" s="180">
        <v>3.374</v>
      </c>
      <c r="AJ90" s="178">
        <v>2955.4</v>
      </c>
      <c r="AK90" s="179">
        <v>8.1615</v>
      </c>
      <c r="AL90" s="180">
        <v>2.952</v>
      </c>
      <c r="AM90" s="178">
        <v>2955</v>
      </c>
      <c r="AN90" s="179">
        <v>8.0994</v>
      </c>
      <c r="AO90" s="180">
        <v>2.623</v>
      </c>
      <c r="AP90" s="178">
        <v>2954.7</v>
      </c>
      <c r="AQ90" s="179">
        <v>8.0445</v>
      </c>
      <c r="AR90" s="180">
        <v>2.359</v>
      </c>
      <c r="AS90" s="178">
        <v>2954.3</v>
      </c>
      <c r="AT90" s="179">
        <v>7.9954</v>
      </c>
      <c r="AU90" s="180">
        <v>1.175</v>
      </c>
      <c r="AV90" s="178">
        <v>2950.8</v>
      </c>
      <c r="AW90" s="179">
        <v>7.6704</v>
      </c>
      <c r="AX90" s="180">
        <v>0.7805</v>
      </c>
      <c r="AY90" s="178">
        <v>2947.2</v>
      </c>
      <c r="AZ90" s="179">
        <v>7.478</v>
      </c>
      <c r="BA90" s="180">
        <v>0.5831</v>
      </c>
      <c r="BB90" s="178">
        <v>2943.6</v>
      </c>
      <c r="BC90" s="179">
        <v>7.3399</v>
      </c>
      <c r="BD90" s="180">
        <v>0.4646</v>
      </c>
      <c r="BE90" s="178">
        <v>2939.9</v>
      </c>
      <c r="BF90" s="179">
        <v>7.2315</v>
      </c>
      <c r="BG90" s="180">
        <v>0.2275</v>
      </c>
      <c r="BH90" s="178">
        <v>2920.5</v>
      </c>
      <c r="BI90" s="179">
        <v>6.8826</v>
      </c>
      <c r="BJ90" s="180">
        <v>0.1483</v>
      </c>
      <c r="BK90" s="178">
        <v>2899.3</v>
      </c>
      <c r="BL90" s="179">
        <v>6.6635</v>
      </c>
      <c r="BM90" s="180">
        <v>0.1084</v>
      </c>
      <c r="BN90" s="178">
        <v>2876.3</v>
      </c>
      <c r="BO90" s="179">
        <v>6.4953</v>
      </c>
      <c r="BP90" s="210"/>
      <c r="BQ90" s="205"/>
      <c r="BR90" s="205"/>
      <c r="BS90" s="205"/>
      <c r="BT90" s="205"/>
      <c r="BU90" s="205"/>
      <c r="BV90" s="205"/>
      <c r="BW90" s="205"/>
      <c r="BX90" s="205"/>
      <c r="BY90" s="205"/>
      <c r="BZ90" s="205"/>
      <c r="CA90" s="205"/>
      <c r="CB90" s="205"/>
      <c r="CC90" s="205"/>
      <c r="CD90" s="205"/>
      <c r="CE90" s="205"/>
      <c r="CF90" s="205"/>
      <c r="CG90" s="205"/>
      <c r="CH90" s="205"/>
      <c r="CI90" s="205"/>
      <c r="CJ90" s="205"/>
      <c r="CK90" s="205"/>
      <c r="CL90" s="205"/>
      <c r="CM90" s="205"/>
      <c r="CN90" s="205"/>
      <c r="CO90" s="205"/>
      <c r="CP90" s="205"/>
      <c r="CQ90" s="205"/>
      <c r="CR90" s="205"/>
      <c r="CS90" s="205"/>
      <c r="CT90" s="205"/>
      <c r="CU90" s="205"/>
      <c r="CV90" s="205"/>
      <c r="CW90" s="205"/>
      <c r="CX90" s="205"/>
      <c r="CY90" s="205"/>
      <c r="CZ90" s="205"/>
      <c r="DA90" s="205"/>
      <c r="DB90" s="205"/>
      <c r="DC90" s="205"/>
      <c r="DD90" s="205"/>
      <c r="DE90" s="205"/>
      <c r="DF90" s="205"/>
      <c r="DG90" s="205"/>
      <c r="DH90" s="205"/>
      <c r="DI90" s="205"/>
      <c r="DJ90" s="205"/>
      <c r="DK90" s="205"/>
      <c r="DL90" s="205"/>
      <c r="DM90" s="205"/>
      <c r="DN90" s="205"/>
      <c r="DO90" s="205"/>
      <c r="DP90" s="205"/>
      <c r="DQ90" s="205"/>
      <c r="DR90" s="205"/>
      <c r="DS90" s="205"/>
      <c r="DT90" s="205"/>
      <c r="DU90" s="205"/>
      <c r="DV90" s="205"/>
      <c r="DW90" s="205"/>
      <c r="DX90" s="205"/>
      <c r="DY90" s="205"/>
      <c r="DZ90" s="205"/>
      <c r="EA90" s="205"/>
      <c r="EB90" s="205"/>
      <c r="EC90" s="205"/>
      <c r="ED90" s="205"/>
      <c r="EE90" s="205"/>
      <c r="EF90" s="205"/>
      <c r="EG90" s="205"/>
      <c r="EH90" s="205"/>
      <c r="EI90" s="205"/>
      <c r="EJ90" s="205"/>
      <c r="EK90" s="205"/>
      <c r="EL90" s="205"/>
      <c r="EM90" s="205"/>
      <c r="EN90" s="205"/>
      <c r="EO90" s="205"/>
      <c r="EP90" s="205"/>
      <c r="EQ90" s="205"/>
      <c r="ER90" s="205"/>
      <c r="ES90" s="205"/>
      <c r="ET90" s="205"/>
      <c r="EU90" s="205"/>
      <c r="EV90" s="205"/>
      <c r="EW90" s="205"/>
      <c r="EX90" s="205"/>
      <c r="EY90" s="205"/>
      <c r="EZ90" s="205"/>
      <c r="FA90" s="205"/>
      <c r="FB90" s="205"/>
      <c r="FC90" s="205"/>
      <c r="FD90" s="205"/>
      <c r="FE90" s="205"/>
      <c r="FF90" s="205"/>
      <c r="FG90" s="205"/>
      <c r="FH90" s="205"/>
      <c r="FI90" s="205"/>
      <c r="FJ90" s="205"/>
      <c r="FK90" s="205"/>
      <c r="FL90" s="205"/>
      <c r="FM90" s="205"/>
      <c r="FN90" s="205"/>
      <c r="FO90" s="205"/>
      <c r="FP90" s="205"/>
      <c r="FQ90" s="205"/>
      <c r="FR90" s="205"/>
      <c r="FS90" s="205"/>
      <c r="FT90" s="205"/>
      <c r="FU90" s="205"/>
      <c r="FV90" s="205"/>
      <c r="FW90" s="205"/>
      <c r="FX90" s="205"/>
      <c r="FY90" s="205"/>
      <c r="FZ90" s="205"/>
      <c r="GA90" s="205"/>
      <c r="GB90" s="205"/>
      <c r="GC90" s="205"/>
      <c r="GD90" s="205"/>
      <c r="GE90" s="205"/>
      <c r="GF90" s="205"/>
      <c r="GG90" s="205"/>
      <c r="GH90" s="205"/>
      <c r="GI90" s="205"/>
      <c r="GJ90" s="205"/>
      <c r="GK90" s="205"/>
      <c r="GL90" s="205"/>
      <c r="GM90" s="205"/>
      <c r="GN90" s="205"/>
      <c r="GO90" s="205"/>
      <c r="GP90" s="205"/>
      <c r="GQ90" s="205"/>
      <c r="GR90" s="205"/>
      <c r="GS90" s="205"/>
      <c r="GT90" s="205"/>
      <c r="GU90" s="205"/>
      <c r="GV90" s="205"/>
      <c r="GW90" s="205"/>
      <c r="GX90" s="205"/>
      <c r="GY90" s="205"/>
      <c r="GZ90" s="205"/>
      <c r="HA90" s="205"/>
      <c r="HB90" s="205"/>
      <c r="HC90" s="205"/>
      <c r="HD90" s="205"/>
      <c r="HE90" s="205"/>
      <c r="HF90" s="205"/>
      <c r="HG90" s="205"/>
      <c r="HH90" s="205"/>
      <c r="HI90" s="205"/>
      <c r="HJ90" s="205"/>
      <c r="HK90" s="205"/>
      <c r="HL90" s="205"/>
      <c r="HM90" s="205"/>
      <c r="HN90" s="205"/>
      <c r="HO90" s="205"/>
      <c r="HP90" s="205"/>
      <c r="HQ90" s="205"/>
      <c r="HR90" s="205"/>
      <c r="HS90" s="205"/>
      <c r="HT90" s="205"/>
      <c r="HU90" s="205"/>
      <c r="HV90" s="205"/>
      <c r="HW90" s="205"/>
      <c r="HX90" s="205"/>
      <c r="HY90" s="205"/>
      <c r="HZ90" s="205"/>
      <c r="IA90" s="205"/>
      <c r="IB90" s="205"/>
      <c r="IC90" s="205"/>
      <c r="ID90" s="205"/>
      <c r="IE90" s="205"/>
      <c r="IF90" s="205"/>
      <c r="IG90" s="205"/>
      <c r="IH90" s="205"/>
      <c r="II90" s="205"/>
      <c r="IJ90" s="205"/>
      <c r="IK90" s="205"/>
      <c r="IL90" s="205"/>
      <c r="IM90" s="205"/>
      <c r="IN90" s="205"/>
      <c r="IO90" s="205"/>
      <c r="IP90" s="205"/>
      <c r="IQ90" s="205"/>
      <c r="IR90" s="205"/>
      <c r="IS90" s="205"/>
    </row>
    <row r="91" spans="1:253" s="175" customFormat="1" ht="13.5">
      <c r="A91" s="176">
        <v>250</v>
      </c>
      <c r="B91" s="177">
        <v>241.43</v>
      </c>
      <c r="C91" s="178">
        <v>2977.4</v>
      </c>
      <c r="D91" s="179">
        <v>10.1636</v>
      </c>
      <c r="E91" s="180">
        <v>120.71</v>
      </c>
      <c r="F91" s="178">
        <v>2977.4</v>
      </c>
      <c r="G91" s="179">
        <v>9.8437</v>
      </c>
      <c r="H91" s="180">
        <v>80.47</v>
      </c>
      <c r="I91" s="178">
        <v>2977.3</v>
      </c>
      <c r="J91" s="179">
        <v>9.6565</v>
      </c>
      <c r="K91" s="180">
        <v>60.35</v>
      </c>
      <c r="L91" s="178">
        <v>2977.3</v>
      </c>
      <c r="M91" s="179">
        <v>9.5237</v>
      </c>
      <c r="N91" s="180">
        <v>48.28</v>
      </c>
      <c r="O91" s="178">
        <v>2977.3</v>
      </c>
      <c r="P91" s="179">
        <v>9.4207</v>
      </c>
      <c r="Q91" s="180">
        <v>24.14</v>
      </c>
      <c r="R91" s="178">
        <v>2977.1</v>
      </c>
      <c r="S91" s="179">
        <v>9.1006</v>
      </c>
      <c r="T91" s="180">
        <v>12.064</v>
      </c>
      <c r="U91" s="178">
        <v>2976.8</v>
      </c>
      <c r="V91" s="179">
        <v>8.7802</v>
      </c>
      <c r="W91" s="180">
        <v>8.04</v>
      </c>
      <c r="X91" s="178">
        <v>2976.5</v>
      </c>
      <c r="Y91" s="179">
        <v>8.5926</v>
      </c>
      <c r="Z91" s="180">
        <v>6.028</v>
      </c>
      <c r="AA91" s="178">
        <v>2976.1</v>
      </c>
      <c r="AB91" s="179">
        <v>8.4594</v>
      </c>
      <c r="AC91" s="180">
        <v>4.82</v>
      </c>
      <c r="AD91" s="178">
        <v>2975.8</v>
      </c>
      <c r="AE91" s="179">
        <v>8.356</v>
      </c>
      <c r="AF91" s="180">
        <v>4.016</v>
      </c>
      <c r="AG91" s="178">
        <v>2975.5</v>
      </c>
      <c r="AH91" s="179">
        <v>8.2714</v>
      </c>
      <c r="AI91" s="180">
        <v>3.441</v>
      </c>
      <c r="AJ91" s="178">
        <v>2975.2</v>
      </c>
      <c r="AK91" s="179">
        <v>8.1997</v>
      </c>
      <c r="AL91" s="180">
        <v>3.01</v>
      </c>
      <c r="AM91" s="178">
        <v>2974.8</v>
      </c>
      <c r="AN91" s="179">
        <v>8.1376</v>
      </c>
      <c r="AO91" s="180">
        <v>2.674</v>
      </c>
      <c r="AP91" s="178">
        <v>2974.5</v>
      </c>
      <c r="AQ91" s="179">
        <v>8.0828</v>
      </c>
      <c r="AR91" s="180">
        <v>2.406</v>
      </c>
      <c r="AS91" s="178">
        <v>2974.2</v>
      </c>
      <c r="AT91" s="179">
        <v>8.0337</v>
      </c>
      <c r="AU91" s="180">
        <v>1.199</v>
      </c>
      <c r="AV91" s="178">
        <v>2970.9</v>
      </c>
      <c r="AW91" s="179">
        <v>7.7091</v>
      </c>
      <c r="AX91" s="180">
        <v>0.7964</v>
      </c>
      <c r="AY91" s="178">
        <v>2967.5</v>
      </c>
      <c r="AZ91" s="179">
        <v>7.5172</v>
      </c>
      <c r="BA91" s="180">
        <v>0.5952</v>
      </c>
      <c r="BB91" s="178">
        <v>2964.2</v>
      </c>
      <c r="BC91" s="179">
        <v>7.3796</v>
      </c>
      <c r="BD91" s="180">
        <v>0.4744</v>
      </c>
      <c r="BE91" s="178">
        <v>2960.7</v>
      </c>
      <c r="BF91" s="179">
        <v>7.2716</v>
      </c>
      <c r="BG91" s="180">
        <v>0.2327</v>
      </c>
      <c r="BH91" s="178">
        <v>2942.8</v>
      </c>
      <c r="BI91" s="179">
        <v>6.9256</v>
      </c>
      <c r="BJ91" s="180">
        <v>0.152</v>
      </c>
      <c r="BK91" s="178">
        <v>2923.4</v>
      </c>
      <c r="BL91" s="179">
        <v>6.71</v>
      </c>
      <c r="BM91" s="180">
        <v>0.1115</v>
      </c>
      <c r="BN91" s="178">
        <v>2902.5</v>
      </c>
      <c r="BO91" s="179">
        <v>6.546</v>
      </c>
      <c r="BP91" s="210"/>
      <c r="BQ91" s="205"/>
      <c r="BR91" s="205"/>
      <c r="BS91" s="205"/>
      <c r="BT91" s="205"/>
      <c r="BU91" s="205"/>
      <c r="BV91" s="205"/>
      <c r="BW91" s="205"/>
      <c r="BX91" s="205"/>
      <c r="BY91" s="205"/>
      <c r="BZ91" s="205"/>
      <c r="CA91" s="205"/>
      <c r="CB91" s="205"/>
      <c r="CC91" s="205"/>
      <c r="CD91" s="205"/>
      <c r="CE91" s="205"/>
      <c r="CF91" s="205"/>
      <c r="CG91" s="205"/>
      <c r="CH91" s="205"/>
      <c r="CI91" s="205"/>
      <c r="CJ91" s="205"/>
      <c r="CK91" s="205"/>
      <c r="CL91" s="205"/>
      <c r="CM91" s="205"/>
      <c r="CN91" s="205"/>
      <c r="CO91" s="205"/>
      <c r="CP91" s="205"/>
      <c r="CQ91" s="205"/>
      <c r="CR91" s="205"/>
      <c r="CS91" s="205"/>
      <c r="CT91" s="205"/>
      <c r="CU91" s="205"/>
      <c r="CV91" s="205"/>
      <c r="CW91" s="205"/>
      <c r="CX91" s="205"/>
      <c r="CY91" s="205"/>
      <c r="CZ91" s="205"/>
      <c r="DA91" s="205"/>
      <c r="DB91" s="205"/>
      <c r="DC91" s="205"/>
      <c r="DD91" s="205"/>
      <c r="DE91" s="205"/>
      <c r="DF91" s="205"/>
      <c r="DG91" s="205"/>
      <c r="DH91" s="205"/>
      <c r="DI91" s="205"/>
      <c r="DJ91" s="205"/>
      <c r="DK91" s="205"/>
      <c r="DL91" s="205"/>
      <c r="DM91" s="205"/>
      <c r="DN91" s="205"/>
      <c r="DO91" s="205"/>
      <c r="DP91" s="205"/>
      <c r="DQ91" s="205"/>
      <c r="DR91" s="205"/>
      <c r="DS91" s="205"/>
      <c r="DT91" s="205"/>
      <c r="DU91" s="205"/>
      <c r="DV91" s="205"/>
      <c r="DW91" s="205"/>
      <c r="DX91" s="205"/>
      <c r="DY91" s="205"/>
      <c r="DZ91" s="205"/>
      <c r="EA91" s="205"/>
      <c r="EB91" s="205"/>
      <c r="EC91" s="205"/>
      <c r="ED91" s="205"/>
      <c r="EE91" s="205"/>
      <c r="EF91" s="205"/>
      <c r="EG91" s="205"/>
      <c r="EH91" s="205"/>
      <c r="EI91" s="205"/>
      <c r="EJ91" s="205"/>
      <c r="EK91" s="205"/>
      <c r="EL91" s="205"/>
      <c r="EM91" s="205"/>
      <c r="EN91" s="205"/>
      <c r="EO91" s="205"/>
      <c r="EP91" s="205"/>
      <c r="EQ91" s="205"/>
      <c r="ER91" s="205"/>
      <c r="ES91" s="205"/>
      <c r="ET91" s="205"/>
      <c r="EU91" s="205"/>
      <c r="EV91" s="205"/>
      <c r="EW91" s="205"/>
      <c r="EX91" s="205"/>
      <c r="EY91" s="205"/>
      <c r="EZ91" s="205"/>
      <c r="FA91" s="205"/>
      <c r="FB91" s="205"/>
      <c r="FC91" s="205"/>
      <c r="FD91" s="205"/>
      <c r="FE91" s="205"/>
      <c r="FF91" s="205"/>
      <c r="FG91" s="205"/>
      <c r="FH91" s="205"/>
      <c r="FI91" s="205"/>
      <c r="FJ91" s="205"/>
      <c r="FK91" s="205"/>
      <c r="FL91" s="205"/>
      <c r="FM91" s="205"/>
      <c r="FN91" s="205"/>
      <c r="FO91" s="205"/>
      <c r="FP91" s="205"/>
      <c r="FQ91" s="205"/>
      <c r="FR91" s="205"/>
      <c r="FS91" s="205"/>
      <c r="FT91" s="205"/>
      <c r="FU91" s="205"/>
      <c r="FV91" s="205"/>
      <c r="FW91" s="205"/>
      <c r="FX91" s="205"/>
      <c r="FY91" s="205"/>
      <c r="FZ91" s="205"/>
      <c r="GA91" s="205"/>
      <c r="GB91" s="205"/>
      <c r="GC91" s="205"/>
      <c r="GD91" s="205"/>
      <c r="GE91" s="205"/>
      <c r="GF91" s="205"/>
      <c r="GG91" s="205"/>
      <c r="GH91" s="205"/>
      <c r="GI91" s="205"/>
      <c r="GJ91" s="205"/>
      <c r="GK91" s="205"/>
      <c r="GL91" s="205"/>
      <c r="GM91" s="205"/>
      <c r="GN91" s="205"/>
      <c r="GO91" s="205"/>
      <c r="GP91" s="205"/>
      <c r="GQ91" s="205"/>
      <c r="GR91" s="205"/>
      <c r="GS91" s="205"/>
      <c r="GT91" s="205"/>
      <c r="GU91" s="205"/>
      <c r="GV91" s="205"/>
      <c r="GW91" s="205"/>
      <c r="GX91" s="205"/>
      <c r="GY91" s="205"/>
      <c r="GZ91" s="205"/>
      <c r="HA91" s="205"/>
      <c r="HB91" s="205"/>
      <c r="HC91" s="205"/>
      <c r="HD91" s="205"/>
      <c r="HE91" s="205"/>
      <c r="HF91" s="205"/>
      <c r="HG91" s="205"/>
      <c r="HH91" s="205"/>
      <c r="HI91" s="205"/>
      <c r="HJ91" s="205"/>
      <c r="HK91" s="205"/>
      <c r="HL91" s="205"/>
      <c r="HM91" s="205"/>
      <c r="HN91" s="205"/>
      <c r="HO91" s="205"/>
      <c r="HP91" s="205"/>
      <c r="HQ91" s="205"/>
      <c r="HR91" s="205"/>
      <c r="HS91" s="205"/>
      <c r="HT91" s="205"/>
      <c r="HU91" s="205"/>
      <c r="HV91" s="205"/>
      <c r="HW91" s="205"/>
      <c r="HX91" s="205"/>
      <c r="HY91" s="205"/>
      <c r="HZ91" s="205"/>
      <c r="IA91" s="205"/>
      <c r="IB91" s="205"/>
      <c r="IC91" s="205"/>
      <c r="ID91" s="205"/>
      <c r="IE91" s="205"/>
      <c r="IF91" s="205"/>
      <c r="IG91" s="205"/>
      <c r="IH91" s="205"/>
      <c r="II91" s="205"/>
      <c r="IJ91" s="205"/>
      <c r="IK91" s="205"/>
      <c r="IL91" s="205"/>
      <c r="IM91" s="205"/>
      <c r="IN91" s="205"/>
      <c r="IO91" s="205"/>
      <c r="IP91" s="205"/>
      <c r="IQ91" s="205"/>
      <c r="IR91" s="205"/>
      <c r="IS91" s="205"/>
    </row>
    <row r="92" spans="1:253" s="175" customFormat="1" ht="13.5">
      <c r="A92" s="176">
        <v>260</v>
      </c>
      <c r="B92" s="177">
        <v>246.05</v>
      </c>
      <c r="C92" s="178">
        <v>2997.1</v>
      </c>
      <c r="D92" s="179">
        <v>10.201</v>
      </c>
      <c r="E92" s="180">
        <v>123.02</v>
      </c>
      <c r="F92" s="178">
        <v>2997.1</v>
      </c>
      <c r="G92" s="179">
        <v>9.881</v>
      </c>
      <c r="H92" s="180">
        <v>82.01</v>
      </c>
      <c r="I92" s="178">
        <v>2997</v>
      </c>
      <c r="J92" s="179">
        <v>9.6939</v>
      </c>
      <c r="K92" s="180">
        <v>61.51</v>
      </c>
      <c r="L92" s="178">
        <v>2997</v>
      </c>
      <c r="M92" s="179">
        <v>9.561</v>
      </c>
      <c r="N92" s="180">
        <v>49.2</v>
      </c>
      <c r="O92" s="178">
        <v>2997</v>
      </c>
      <c r="P92" s="179">
        <v>9.458</v>
      </c>
      <c r="Q92" s="180">
        <v>24.6</v>
      </c>
      <c r="R92" s="178">
        <v>2996.8</v>
      </c>
      <c r="S92" s="179">
        <v>9.1379</v>
      </c>
      <c r="T92" s="180">
        <v>12.295</v>
      </c>
      <c r="U92" s="178">
        <v>2996.5</v>
      </c>
      <c r="V92" s="179">
        <v>8.8176</v>
      </c>
      <c r="W92" s="180">
        <v>8.194</v>
      </c>
      <c r="X92" s="178">
        <v>2996.2</v>
      </c>
      <c r="Y92" s="179">
        <v>8.63</v>
      </c>
      <c r="Z92" s="180">
        <v>6.144</v>
      </c>
      <c r="AA92" s="178">
        <v>2995.9</v>
      </c>
      <c r="AB92" s="179">
        <v>8.4969</v>
      </c>
      <c r="AC92" s="180">
        <v>4.913</v>
      </c>
      <c r="AD92" s="178">
        <v>2995.6</v>
      </c>
      <c r="AE92" s="179">
        <v>8.3934</v>
      </c>
      <c r="AF92" s="180">
        <v>4.093</v>
      </c>
      <c r="AG92" s="178">
        <v>2995.3</v>
      </c>
      <c r="AH92" s="179">
        <v>8.3089</v>
      </c>
      <c r="AI92" s="180">
        <v>3.507</v>
      </c>
      <c r="AJ92" s="178">
        <v>2995</v>
      </c>
      <c r="AK92" s="179">
        <v>8.2373</v>
      </c>
      <c r="AL92" s="180">
        <v>3.068</v>
      </c>
      <c r="AM92" s="178">
        <v>2994.7</v>
      </c>
      <c r="AN92" s="179">
        <v>8.1753</v>
      </c>
      <c r="AO92" s="180">
        <v>2.726</v>
      </c>
      <c r="AP92" s="178">
        <v>2994.4</v>
      </c>
      <c r="AQ92" s="179">
        <v>8.1205</v>
      </c>
      <c r="AR92" s="180">
        <v>2.453</v>
      </c>
      <c r="AS92" s="178">
        <v>2994.1</v>
      </c>
      <c r="AT92" s="179">
        <v>8.0714</v>
      </c>
      <c r="AU92" s="180">
        <v>1.222</v>
      </c>
      <c r="AV92" s="178">
        <v>2991</v>
      </c>
      <c r="AW92" s="179">
        <v>7.7472</v>
      </c>
      <c r="AX92" s="180">
        <v>0.8123</v>
      </c>
      <c r="AY92" s="178">
        <v>2987.9</v>
      </c>
      <c r="AZ92" s="179">
        <v>7.5557</v>
      </c>
      <c r="BA92" s="180">
        <v>0.6072</v>
      </c>
      <c r="BB92" s="178">
        <v>2984.7</v>
      </c>
      <c r="BC92" s="179">
        <v>7.4185</v>
      </c>
      <c r="BD92" s="180">
        <v>0.4841</v>
      </c>
      <c r="BE92" s="178">
        <v>2981.5</v>
      </c>
      <c r="BF92" s="179">
        <v>7.311</v>
      </c>
      <c r="BG92" s="180">
        <v>0.2378</v>
      </c>
      <c r="BH92" s="178">
        <v>2964.8</v>
      </c>
      <c r="BI92" s="179">
        <v>6.9674</v>
      </c>
      <c r="BJ92" s="180">
        <v>0.1556</v>
      </c>
      <c r="BK92" s="178">
        <v>2947</v>
      </c>
      <c r="BL92" s="179">
        <v>6.7546</v>
      </c>
      <c r="BM92" s="180">
        <v>0.1144</v>
      </c>
      <c r="BN92" s="178">
        <v>2927.9</v>
      </c>
      <c r="BO92" s="179">
        <v>6.5941</v>
      </c>
      <c r="BP92" s="210"/>
      <c r="BQ92" s="205"/>
      <c r="BR92" s="205"/>
      <c r="BS92" s="205"/>
      <c r="BT92" s="205"/>
      <c r="BU92" s="205"/>
      <c r="BV92" s="205"/>
      <c r="BW92" s="205"/>
      <c r="BX92" s="205"/>
      <c r="BY92" s="205"/>
      <c r="BZ92" s="205"/>
      <c r="CA92" s="205"/>
      <c r="CB92" s="205"/>
      <c r="CC92" s="205"/>
      <c r="CD92" s="205"/>
      <c r="CE92" s="205"/>
      <c r="CF92" s="205"/>
      <c r="CG92" s="205"/>
      <c r="CH92" s="205"/>
      <c r="CI92" s="205"/>
      <c r="CJ92" s="205"/>
      <c r="CK92" s="205"/>
      <c r="CL92" s="205"/>
      <c r="CM92" s="205"/>
      <c r="CN92" s="205"/>
      <c r="CO92" s="205"/>
      <c r="CP92" s="205"/>
      <c r="CQ92" s="205"/>
      <c r="CR92" s="205"/>
      <c r="CS92" s="205"/>
      <c r="CT92" s="205"/>
      <c r="CU92" s="205"/>
      <c r="CV92" s="205"/>
      <c r="CW92" s="205"/>
      <c r="CX92" s="205"/>
      <c r="CY92" s="205"/>
      <c r="CZ92" s="205"/>
      <c r="DA92" s="205"/>
      <c r="DB92" s="205"/>
      <c r="DC92" s="205"/>
      <c r="DD92" s="205"/>
      <c r="DE92" s="205"/>
      <c r="DF92" s="205"/>
      <c r="DG92" s="205"/>
      <c r="DH92" s="205"/>
      <c r="DI92" s="205"/>
      <c r="DJ92" s="205"/>
      <c r="DK92" s="205"/>
      <c r="DL92" s="205"/>
      <c r="DM92" s="205"/>
      <c r="DN92" s="205"/>
      <c r="DO92" s="205"/>
      <c r="DP92" s="205"/>
      <c r="DQ92" s="205"/>
      <c r="DR92" s="205"/>
      <c r="DS92" s="205"/>
      <c r="DT92" s="205"/>
      <c r="DU92" s="205"/>
      <c r="DV92" s="205"/>
      <c r="DW92" s="205"/>
      <c r="DX92" s="205"/>
      <c r="DY92" s="205"/>
      <c r="DZ92" s="205"/>
      <c r="EA92" s="205"/>
      <c r="EB92" s="205"/>
      <c r="EC92" s="205"/>
      <c r="ED92" s="205"/>
      <c r="EE92" s="205"/>
      <c r="EF92" s="205"/>
      <c r="EG92" s="205"/>
      <c r="EH92" s="205"/>
      <c r="EI92" s="205"/>
      <c r="EJ92" s="205"/>
      <c r="EK92" s="205"/>
      <c r="EL92" s="205"/>
      <c r="EM92" s="205"/>
      <c r="EN92" s="205"/>
      <c r="EO92" s="205"/>
      <c r="EP92" s="205"/>
      <c r="EQ92" s="205"/>
      <c r="ER92" s="205"/>
      <c r="ES92" s="205"/>
      <c r="ET92" s="205"/>
      <c r="EU92" s="205"/>
      <c r="EV92" s="205"/>
      <c r="EW92" s="205"/>
      <c r="EX92" s="205"/>
      <c r="EY92" s="205"/>
      <c r="EZ92" s="205"/>
      <c r="FA92" s="205"/>
      <c r="FB92" s="205"/>
      <c r="FC92" s="205"/>
      <c r="FD92" s="205"/>
      <c r="FE92" s="205"/>
      <c r="FF92" s="205"/>
      <c r="FG92" s="205"/>
      <c r="FH92" s="205"/>
      <c r="FI92" s="205"/>
      <c r="FJ92" s="205"/>
      <c r="FK92" s="205"/>
      <c r="FL92" s="205"/>
      <c r="FM92" s="205"/>
      <c r="FN92" s="205"/>
      <c r="FO92" s="205"/>
      <c r="FP92" s="205"/>
      <c r="FQ92" s="205"/>
      <c r="FR92" s="205"/>
      <c r="FS92" s="205"/>
      <c r="FT92" s="205"/>
      <c r="FU92" s="205"/>
      <c r="FV92" s="205"/>
      <c r="FW92" s="205"/>
      <c r="FX92" s="205"/>
      <c r="FY92" s="205"/>
      <c r="FZ92" s="205"/>
      <c r="GA92" s="205"/>
      <c r="GB92" s="205"/>
      <c r="GC92" s="205"/>
      <c r="GD92" s="205"/>
      <c r="GE92" s="205"/>
      <c r="GF92" s="205"/>
      <c r="GG92" s="205"/>
      <c r="GH92" s="205"/>
      <c r="GI92" s="205"/>
      <c r="GJ92" s="205"/>
      <c r="GK92" s="205"/>
      <c r="GL92" s="205"/>
      <c r="GM92" s="205"/>
      <c r="GN92" s="205"/>
      <c r="GO92" s="205"/>
      <c r="GP92" s="205"/>
      <c r="GQ92" s="205"/>
      <c r="GR92" s="205"/>
      <c r="GS92" s="205"/>
      <c r="GT92" s="205"/>
      <c r="GU92" s="205"/>
      <c r="GV92" s="205"/>
      <c r="GW92" s="205"/>
      <c r="GX92" s="205"/>
      <c r="GY92" s="205"/>
      <c r="GZ92" s="205"/>
      <c r="HA92" s="205"/>
      <c r="HB92" s="205"/>
      <c r="HC92" s="205"/>
      <c r="HD92" s="205"/>
      <c r="HE92" s="205"/>
      <c r="HF92" s="205"/>
      <c r="HG92" s="205"/>
      <c r="HH92" s="205"/>
      <c r="HI92" s="205"/>
      <c r="HJ92" s="205"/>
      <c r="HK92" s="205"/>
      <c r="HL92" s="205"/>
      <c r="HM92" s="205"/>
      <c r="HN92" s="205"/>
      <c r="HO92" s="205"/>
      <c r="HP92" s="205"/>
      <c r="HQ92" s="205"/>
      <c r="HR92" s="205"/>
      <c r="HS92" s="205"/>
      <c r="HT92" s="205"/>
      <c r="HU92" s="205"/>
      <c r="HV92" s="205"/>
      <c r="HW92" s="205"/>
      <c r="HX92" s="205"/>
      <c r="HY92" s="205"/>
      <c r="HZ92" s="205"/>
      <c r="IA92" s="205"/>
      <c r="IB92" s="205"/>
      <c r="IC92" s="205"/>
      <c r="ID92" s="205"/>
      <c r="IE92" s="205"/>
      <c r="IF92" s="205"/>
      <c r="IG92" s="205"/>
      <c r="IH92" s="205"/>
      <c r="II92" s="205"/>
      <c r="IJ92" s="205"/>
      <c r="IK92" s="205"/>
      <c r="IL92" s="205"/>
      <c r="IM92" s="205"/>
      <c r="IN92" s="205"/>
      <c r="IO92" s="205"/>
      <c r="IP92" s="205"/>
      <c r="IQ92" s="205"/>
      <c r="IR92" s="205"/>
      <c r="IS92" s="205"/>
    </row>
    <row r="93" spans="1:253" s="175" customFormat="1" ht="13.5">
      <c r="A93" s="176">
        <v>270</v>
      </c>
      <c r="B93" s="177">
        <v>250.66</v>
      </c>
      <c r="C93" s="178">
        <v>3016.9</v>
      </c>
      <c r="D93" s="179">
        <v>10.2377</v>
      </c>
      <c r="E93" s="180">
        <v>125.33</v>
      </c>
      <c r="F93" s="178">
        <v>3016.8</v>
      </c>
      <c r="G93" s="179">
        <v>9.9178</v>
      </c>
      <c r="H93" s="180">
        <v>83.55</v>
      </c>
      <c r="I93" s="178">
        <v>3016.8</v>
      </c>
      <c r="J93" s="179">
        <v>9.7306</v>
      </c>
      <c r="K93" s="180">
        <v>62.66</v>
      </c>
      <c r="L93" s="178">
        <v>3016.8</v>
      </c>
      <c r="M93" s="179">
        <v>9.5978</v>
      </c>
      <c r="N93" s="180">
        <v>50.13</v>
      </c>
      <c r="O93" s="178">
        <v>3016.8</v>
      </c>
      <c r="P93" s="179">
        <v>9.4948</v>
      </c>
      <c r="Q93" s="180">
        <v>25.06</v>
      </c>
      <c r="R93" s="178">
        <v>3016.6</v>
      </c>
      <c r="S93" s="179">
        <v>9.1747</v>
      </c>
      <c r="T93" s="180">
        <v>12.526</v>
      </c>
      <c r="U93" s="178">
        <v>3016.3</v>
      </c>
      <c r="V93" s="179">
        <v>8.8544</v>
      </c>
      <c r="W93" s="180">
        <v>8.348</v>
      </c>
      <c r="X93" s="178">
        <v>3016</v>
      </c>
      <c r="Y93" s="179">
        <v>8.6669</v>
      </c>
      <c r="Z93" s="180">
        <v>6.259</v>
      </c>
      <c r="AA93" s="178">
        <v>3015.8</v>
      </c>
      <c r="AB93" s="179">
        <v>8.5337</v>
      </c>
      <c r="AC93" s="180">
        <v>5.006</v>
      </c>
      <c r="AD93" s="178">
        <v>3015.5</v>
      </c>
      <c r="AE93" s="179">
        <v>8.4303</v>
      </c>
      <c r="AF93" s="180">
        <v>4.17</v>
      </c>
      <c r="AG93" s="178">
        <v>3015.2</v>
      </c>
      <c r="AH93" s="179">
        <v>8.3458</v>
      </c>
      <c r="AI93" s="180">
        <v>3.574</v>
      </c>
      <c r="AJ93" s="178">
        <v>3014.9</v>
      </c>
      <c r="AK93" s="179">
        <v>8.2743</v>
      </c>
      <c r="AL93" s="180">
        <v>3.126</v>
      </c>
      <c r="AM93" s="178">
        <v>3014.6</v>
      </c>
      <c r="AN93" s="179">
        <v>8.2122</v>
      </c>
      <c r="AO93" s="180">
        <v>2.778</v>
      </c>
      <c r="AP93" s="178">
        <v>3014.3</v>
      </c>
      <c r="AQ93" s="179">
        <v>8.1575</v>
      </c>
      <c r="AR93" s="180">
        <v>2.499</v>
      </c>
      <c r="AS93" s="178">
        <v>3014</v>
      </c>
      <c r="AT93" s="179">
        <v>8.1085</v>
      </c>
      <c r="AU93" s="180">
        <v>1.246</v>
      </c>
      <c r="AV93" s="178">
        <v>3011.1</v>
      </c>
      <c r="AW93" s="179">
        <v>7.7846</v>
      </c>
      <c r="AX93" s="180">
        <v>0.8281</v>
      </c>
      <c r="AY93" s="178">
        <v>3008.2</v>
      </c>
      <c r="AZ93" s="179">
        <v>7.5934</v>
      </c>
      <c r="BA93" s="180">
        <v>0.6191</v>
      </c>
      <c r="BB93" s="178">
        <v>3005.2</v>
      </c>
      <c r="BC93" s="179">
        <v>7.4566</v>
      </c>
      <c r="BD93" s="180">
        <v>0.4938</v>
      </c>
      <c r="BE93" s="178">
        <v>3002.2</v>
      </c>
      <c r="BF93" s="179">
        <v>7.3495</v>
      </c>
      <c r="BG93" s="180">
        <v>0.2429</v>
      </c>
      <c r="BH93" s="178">
        <v>2986.7</v>
      </c>
      <c r="BI93" s="179">
        <v>7.008</v>
      </c>
      <c r="BJ93" s="180">
        <v>0.1592</v>
      </c>
      <c r="BK93" s="178">
        <v>2970.2</v>
      </c>
      <c r="BL93" s="179">
        <v>6.7977</v>
      </c>
      <c r="BM93" s="180">
        <v>0.1172</v>
      </c>
      <c r="BN93" s="178">
        <v>2952.7</v>
      </c>
      <c r="BO93" s="179">
        <v>6.6401</v>
      </c>
      <c r="BP93" s="210"/>
      <c r="BQ93" s="205"/>
      <c r="BR93" s="205"/>
      <c r="BS93" s="205"/>
      <c r="BT93" s="205"/>
      <c r="BU93" s="205"/>
      <c r="BV93" s="205"/>
      <c r="BW93" s="205"/>
      <c r="BX93" s="205"/>
      <c r="BY93" s="205"/>
      <c r="BZ93" s="205"/>
      <c r="CA93" s="205"/>
      <c r="CB93" s="205"/>
      <c r="CC93" s="205"/>
      <c r="CD93" s="205"/>
      <c r="CE93" s="205"/>
      <c r="CF93" s="205"/>
      <c r="CG93" s="205"/>
      <c r="CH93" s="205"/>
      <c r="CI93" s="205"/>
      <c r="CJ93" s="205"/>
      <c r="CK93" s="205"/>
      <c r="CL93" s="205"/>
      <c r="CM93" s="205"/>
      <c r="CN93" s="205"/>
      <c r="CO93" s="205"/>
      <c r="CP93" s="205"/>
      <c r="CQ93" s="205"/>
      <c r="CR93" s="205"/>
      <c r="CS93" s="205"/>
      <c r="CT93" s="205"/>
      <c r="CU93" s="205"/>
      <c r="CV93" s="205"/>
      <c r="CW93" s="205"/>
      <c r="CX93" s="205"/>
      <c r="CY93" s="205"/>
      <c r="CZ93" s="205"/>
      <c r="DA93" s="205"/>
      <c r="DB93" s="205"/>
      <c r="DC93" s="205"/>
      <c r="DD93" s="205"/>
      <c r="DE93" s="205"/>
      <c r="DF93" s="205"/>
      <c r="DG93" s="205"/>
      <c r="DH93" s="205"/>
      <c r="DI93" s="205"/>
      <c r="DJ93" s="205"/>
      <c r="DK93" s="205"/>
      <c r="DL93" s="205"/>
      <c r="DM93" s="205"/>
      <c r="DN93" s="205"/>
      <c r="DO93" s="205"/>
      <c r="DP93" s="205"/>
      <c r="DQ93" s="205"/>
      <c r="DR93" s="205"/>
      <c r="DS93" s="205"/>
      <c r="DT93" s="205"/>
      <c r="DU93" s="205"/>
      <c r="DV93" s="205"/>
      <c r="DW93" s="205"/>
      <c r="DX93" s="205"/>
      <c r="DY93" s="205"/>
      <c r="DZ93" s="205"/>
      <c r="EA93" s="205"/>
      <c r="EB93" s="205"/>
      <c r="EC93" s="205"/>
      <c r="ED93" s="205"/>
      <c r="EE93" s="205"/>
      <c r="EF93" s="205"/>
      <c r="EG93" s="205"/>
      <c r="EH93" s="205"/>
      <c r="EI93" s="205"/>
      <c r="EJ93" s="205"/>
      <c r="EK93" s="205"/>
      <c r="EL93" s="205"/>
      <c r="EM93" s="205"/>
      <c r="EN93" s="205"/>
      <c r="EO93" s="205"/>
      <c r="EP93" s="205"/>
      <c r="EQ93" s="205"/>
      <c r="ER93" s="205"/>
      <c r="ES93" s="205"/>
      <c r="ET93" s="205"/>
      <c r="EU93" s="205"/>
      <c r="EV93" s="205"/>
      <c r="EW93" s="205"/>
      <c r="EX93" s="205"/>
      <c r="EY93" s="205"/>
      <c r="EZ93" s="205"/>
      <c r="FA93" s="205"/>
      <c r="FB93" s="205"/>
      <c r="FC93" s="205"/>
      <c r="FD93" s="205"/>
      <c r="FE93" s="205"/>
      <c r="FF93" s="205"/>
      <c r="FG93" s="205"/>
      <c r="FH93" s="205"/>
      <c r="FI93" s="205"/>
      <c r="FJ93" s="205"/>
      <c r="FK93" s="205"/>
      <c r="FL93" s="205"/>
      <c r="FM93" s="205"/>
      <c r="FN93" s="205"/>
      <c r="FO93" s="205"/>
      <c r="FP93" s="205"/>
      <c r="FQ93" s="205"/>
      <c r="FR93" s="205"/>
      <c r="FS93" s="205"/>
      <c r="FT93" s="205"/>
      <c r="FU93" s="205"/>
      <c r="FV93" s="205"/>
      <c r="FW93" s="205"/>
      <c r="FX93" s="205"/>
      <c r="FY93" s="205"/>
      <c r="FZ93" s="205"/>
      <c r="GA93" s="205"/>
      <c r="GB93" s="205"/>
      <c r="GC93" s="205"/>
      <c r="GD93" s="205"/>
      <c r="GE93" s="205"/>
      <c r="GF93" s="205"/>
      <c r="GG93" s="205"/>
      <c r="GH93" s="205"/>
      <c r="GI93" s="205"/>
      <c r="GJ93" s="205"/>
      <c r="GK93" s="205"/>
      <c r="GL93" s="205"/>
      <c r="GM93" s="205"/>
      <c r="GN93" s="205"/>
      <c r="GO93" s="205"/>
      <c r="GP93" s="205"/>
      <c r="GQ93" s="205"/>
      <c r="GR93" s="205"/>
      <c r="GS93" s="205"/>
      <c r="GT93" s="205"/>
      <c r="GU93" s="205"/>
      <c r="GV93" s="205"/>
      <c r="GW93" s="205"/>
      <c r="GX93" s="205"/>
      <c r="GY93" s="205"/>
      <c r="GZ93" s="205"/>
      <c r="HA93" s="205"/>
      <c r="HB93" s="205"/>
      <c r="HC93" s="205"/>
      <c r="HD93" s="205"/>
      <c r="HE93" s="205"/>
      <c r="HF93" s="205"/>
      <c r="HG93" s="205"/>
      <c r="HH93" s="205"/>
      <c r="HI93" s="205"/>
      <c r="HJ93" s="205"/>
      <c r="HK93" s="205"/>
      <c r="HL93" s="205"/>
      <c r="HM93" s="205"/>
      <c r="HN93" s="205"/>
      <c r="HO93" s="205"/>
      <c r="HP93" s="205"/>
      <c r="HQ93" s="205"/>
      <c r="HR93" s="205"/>
      <c r="HS93" s="205"/>
      <c r="HT93" s="205"/>
      <c r="HU93" s="205"/>
      <c r="HV93" s="205"/>
      <c r="HW93" s="205"/>
      <c r="HX93" s="205"/>
      <c r="HY93" s="205"/>
      <c r="HZ93" s="205"/>
      <c r="IA93" s="205"/>
      <c r="IB93" s="205"/>
      <c r="IC93" s="205"/>
      <c r="ID93" s="205"/>
      <c r="IE93" s="205"/>
      <c r="IF93" s="205"/>
      <c r="IG93" s="205"/>
      <c r="IH93" s="205"/>
      <c r="II93" s="205"/>
      <c r="IJ93" s="205"/>
      <c r="IK93" s="205"/>
      <c r="IL93" s="205"/>
      <c r="IM93" s="205"/>
      <c r="IN93" s="205"/>
      <c r="IO93" s="205"/>
      <c r="IP93" s="205"/>
      <c r="IQ93" s="205"/>
      <c r="IR93" s="205"/>
      <c r="IS93" s="205"/>
    </row>
    <row r="94" spans="1:253" s="175" customFormat="1" ht="13.5">
      <c r="A94" s="176">
        <v>280</v>
      </c>
      <c r="B94" s="177">
        <v>255.28</v>
      </c>
      <c r="C94" s="178">
        <v>3036.7</v>
      </c>
      <c r="D94" s="179">
        <v>10.2739</v>
      </c>
      <c r="E94" s="180">
        <v>127.64</v>
      </c>
      <c r="F94" s="178">
        <v>3036.7</v>
      </c>
      <c r="G94" s="179">
        <v>9.9539</v>
      </c>
      <c r="H94" s="180">
        <v>85.09</v>
      </c>
      <c r="I94" s="178">
        <v>3036.6</v>
      </c>
      <c r="J94" s="179">
        <v>9.7668</v>
      </c>
      <c r="K94" s="180">
        <v>63.81</v>
      </c>
      <c r="L94" s="178">
        <v>3036.6</v>
      </c>
      <c r="M94" s="179">
        <v>9.634</v>
      </c>
      <c r="N94" s="180">
        <v>51.05</v>
      </c>
      <c r="O94" s="178">
        <v>3036.6</v>
      </c>
      <c r="P94" s="179">
        <v>9.531</v>
      </c>
      <c r="Q94" s="180">
        <v>25.52</v>
      </c>
      <c r="R94" s="178">
        <v>3036.5</v>
      </c>
      <c r="S94" s="179">
        <v>9.2109</v>
      </c>
      <c r="T94" s="180">
        <v>12.757</v>
      </c>
      <c r="U94" s="178">
        <v>3036.2</v>
      </c>
      <c r="V94" s="179">
        <v>8.8906</v>
      </c>
      <c r="W94" s="180">
        <v>8.502</v>
      </c>
      <c r="X94" s="178">
        <v>3035.9</v>
      </c>
      <c r="Y94" s="179">
        <v>8.7031</v>
      </c>
      <c r="Z94" s="180">
        <v>6.375</v>
      </c>
      <c r="AA94" s="178">
        <v>3035.6</v>
      </c>
      <c r="AB94" s="179">
        <v>8.57</v>
      </c>
      <c r="AC94" s="180">
        <v>5.099</v>
      </c>
      <c r="AD94" s="178">
        <v>3035.4</v>
      </c>
      <c r="AE94" s="179">
        <v>8.4667</v>
      </c>
      <c r="AF94" s="180">
        <v>4.248</v>
      </c>
      <c r="AG94" s="178">
        <v>3035.1</v>
      </c>
      <c r="AH94" s="179">
        <v>8.3822</v>
      </c>
      <c r="AI94" s="180">
        <v>3.64</v>
      </c>
      <c r="AJ94" s="178">
        <v>3034.8</v>
      </c>
      <c r="AK94" s="179">
        <v>8.3106</v>
      </c>
      <c r="AL94" s="180">
        <v>3.184</v>
      </c>
      <c r="AM94" s="178">
        <v>3034.6</v>
      </c>
      <c r="AN94" s="179">
        <v>8.2486</v>
      </c>
      <c r="AO94" s="180">
        <v>2.829</v>
      </c>
      <c r="AP94" s="178">
        <v>3034.3</v>
      </c>
      <c r="AQ94" s="179">
        <v>8.1939</v>
      </c>
      <c r="AR94" s="180">
        <v>2.546</v>
      </c>
      <c r="AS94" s="178">
        <v>3034</v>
      </c>
      <c r="AT94" s="179">
        <v>8.1449</v>
      </c>
      <c r="AU94" s="180">
        <v>1.269</v>
      </c>
      <c r="AV94" s="178">
        <v>3031.3</v>
      </c>
      <c r="AW94" s="179">
        <v>7.8214</v>
      </c>
      <c r="AX94" s="180">
        <v>0.8438</v>
      </c>
      <c r="AY94" s="178">
        <v>3028.5</v>
      </c>
      <c r="AZ94" s="179">
        <v>7.6305</v>
      </c>
      <c r="BA94" s="180">
        <v>0.6311</v>
      </c>
      <c r="BB94" s="178">
        <v>3025.7</v>
      </c>
      <c r="BC94" s="179">
        <v>7.494</v>
      </c>
      <c r="BD94" s="180">
        <v>0.5034</v>
      </c>
      <c r="BE94" s="178">
        <v>3022.9</v>
      </c>
      <c r="BF94" s="179">
        <v>7.3872</v>
      </c>
      <c r="BG94" s="180">
        <v>0.248</v>
      </c>
      <c r="BH94" s="178">
        <v>3008.3</v>
      </c>
      <c r="BI94" s="179">
        <v>7.0475</v>
      </c>
      <c r="BJ94" s="180">
        <v>0.1627</v>
      </c>
      <c r="BK94" s="178">
        <v>2993</v>
      </c>
      <c r="BL94" s="179">
        <v>6.8394</v>
      </c>
      <c r="BM94" s="180">
        <v>0.12</v>
      </c>
      <c r="BN94" s="178">
        <v>2976.9</v>
      </c>
      <c r="BO94" s="179">
        <v>6.6842</v>
      </c>
      <c r="BP94" s="210"/>
      <c r="BQ94" s="205"/>
      <c r="BR94" s="205"/>
      <c r="BS94" s="205"/>
      <c r="BT94" s="205"/>
      <c r="BU94" s="205"/>
      <c r="BV94" s="205"/>
      <c r="BW94" s="205"/>
      <c r="BX94" s="205"/>
      <c r="BY94" s="205"/>
      <c r="BZ94" s="205"/>
      <c r="CA94" s="205"/>
      <c r="CB94" s="205"/>
      <c r="CC94" s="205"/>
      <c r="CD94" s="205"/>
      <c r="CE94" s="205"/>
      <c r="CF94" s="205"/>
      <c r="CG94" s="205"/>
      <c r="CH94" s="205"/>
      <c r="CI94" s="205"/>
      <c r="CJ94" s="205"/>
      <c r="CK94" s="205"/>
      <c r="CL94" s="205"/>
      <c r="CM94" s="205"/>
      <c r="CN94" s="205"/>
      <c r="CO94" s="205"/>
      <c r="CP94" s="205"/>
      <c r="CQ94" s="205"/>
      <c r="CR94" s="205"/>
      <c r="CS94" s="205"/>
      <c r="CT94" s="205"/>
      <c r="CU94" s="205"/>
      <c r="CV94" s="205"/>
      <c r="CW94" s="205"/>
      <c r="CX94" s="205"/>
      <c r="CY94" s="205"/>
      <c r="CZ94" s="205"/>
      <c r="DA94" s="205"/>
      <c r="DB94" s="205"/>
      <c r="DC94" s="205"/>
      <c r="DD94" s="205"/>
      <c r="DE94" s="205"/>
      <c r="DF94" s="205"/>
      <c r="DG94" s="205"/>
      <c r="DH94" s="205"/>
      <c r="DI94" s="205"/>
      <c r="DJ94" s="205"/>
      <c r="DK94" s="205"/>
      <c r="DL94" s="205"/>
      <c r="DM94" s="205"/>
      <c r="DN94" s="205"/>
      <c r="DO94" s="205"/>
      <c r="DP94" s="205"/>
      <c r="DQ94" s="205"/>
      <c r="DR94" s="205"/>
      <c r="DS94" s="205"/>
      <c r="DT94" s="205"/>
      <c r="DU94" s="205"/>
      <c r="DV94" s="205"/>
      <c r="DW94" s="205"/>
      <c r="DX94" s="205"/>
      <c r="DY94" s="205"/>
      <c r="DZ94" s="205"/>
      <c r="EA94" s="205"/>
      <c r="EB94" s="205"/>
      <c r="EC94" s="205"/>
      <c r="ED94" s="205"/>
      <c r="EE94" s="205"/>
      <c r="EF94" s="205"/>
      <c r="EG94" s="205"/>
      <c r="EH94" s="205"/>
      <c r="EI94" s="205"/>
      <c r="EJ94" s="205"/>
      <c r="EK94" s="205"/>
      <c r="EL94" s="205"/>
      <c r="EM94" s="205"/>
      <c r="EN94" s="205"/>
      <c r="EO94" s="205"/>
      <c r="EP94" s="205"/>
      <c r="EQ94" s="205"/>
      <c r="ER94" s="205"/>
      <c r="ES94" s="205"/>
      <c r="ET94" s="205"/>
      <c r="EU94" s="205"/>
      <c r="EV94" s="205"/>
      <c r="EW94" s="205"/>
      <c r="EX94" s="205"/>
      <c r="EY94" s="205"/>
      <c r="EZ94" s="205"/>
      <c r="FA94" s="205"/>
      <c r="FB94" s="205"/>
      <c r="FC94" s="205"/>
      <c r="FD94" s="205"/>
      <c r="FE94" s="205"/>
      <c r="FF94" s="205"/>
      <c r="FG94" s="205"/>
      <c r="FH94" s="205"/>
      <c r="FI94" s="205"/>
      <c r="FJ94" s="205"/>
      <c r="FK94" s="205"/>
      <c r="FL94" s="205"/>
      <c r="FM94" s="205"/>
      <c r="FN94" s="205"/>
      <c r="FO94" s="205"/>
      <c r="FP94" s="205"/>
      <c r="FQ94" s="205"/>
      <c r="FR94" s="205"/>
      <c r="FS94" s="205"/>
      <c r="FT94" s="205"/>
      <c r="FU94" s="205"/>
      <c r="FV94" s="205"/>
      <c r="FW94" s="205"/>
      <c r="FX94" s="205"/>
      <c r="FY94" s="205"/>
      <c r="FZ94" s="205"/>
      <c r="GA94" s="205"/>
      <c r="GB94" s="205"/>
      <c r="GC94" s="205"/>
      <c r="GD94" s="205"/>
      <c r="GE94" s="205"/>
      <c r="GF94" s="205"/>
      <c r="GG94" s="205"/>
      <c r="GH94" s="205"/>
      <c r="GI94" s="205"/>
      <c r="GJ94" s="205"/>
      <c r="GK94" s="205"/>
      <c r="GL94" s="205"/>
      <c r="GM94" s="205"/>
      <c r="GN94" s="205"/>
      <c r="GO94" s="205"/>
      <c r="GP94" s="205"/>
      <c r="GQ94" s="205"/>
      <c r="GR94" s="205"/>
      <c r="GS94" s="205"/>
      <c r="GT94" s="205"/>
      <c r="GU94" s="205"/>
      <c r="GV94" s="205"/>
      <c r="GW94" s="205"/>
      <c r="GX94" s="205"/>
      <c r="GY94" s="205"/>
      <c r="GZ94" s="205"/>
      <c r="HA94" s="205"/>
      <c r="HB94" s="205"/>
      <c r="HC94" s="205"/>
      <c r="HD94" s="205"/>
      <c r="HE94" s="205"/>
      <c r="HF94" s="205"/>
      <c r="HG94" s="205"/>
      <c r="HH94" s="205"/>
      <c r="HI94" s="205"/>
      <c r="HJ94" s="205"/>
      <c r="HK94" s="205"/>
      <c r="HL94" s="205"/>
      <c r="HM94" s="205"/>
      <c r="HN94" s="205"/>
      <c r="HO94" s="205"/>
      <c r="HP94" s="205"/>
      <c r="HQ94" s="205"/>
      <c r="HR94" s="205"/>
      <c r="HS94" s="205"/>
      <c r="HT94" s="205"/>
      <c r="HU94" s="205"/>
      <c r="HV94" s="205"/>
      <c r="HW94" s="205"/>
      <c r="HX94" s="205"/>
      <c r="HY94" s="205"/>
      <c r="HZ94" s="205"/>
      <c r="IA94" s="205"/>
      <c r="IB94" s="205"/>
      <c r="IC94" s="205"/>
      <c r="ID94" s="205"/>
      <c r="IE94" s="205"/>
      <c r="IF94" s="205"/>
      <c r="IG94" s="205"/>
      <c r="IH94" s="205"/>
      <c r="II94" s="205"/>
      <c r="IJ94" s="205"/>
      <c r="IK94" s="205"/>
      <c r="IL94" s="205"/>
      <c r="IM94" s="205"/>
      <c r="IN94" s="205"/>
      <c r="IO94" s="205"/>
      <c r="IP94" s="205"/>
      <c r="IQ94" s="205"/>
      <c r="IR94" s="205"/>
      <c r="IS94" s="205"/>
    </row>
    <row r="95" spans="1:253" s="175" customFormat="1" ht="13.5">
      <c r="A95" s="176">
        <v>290</v>
      </c>
      <c r="B95" s="177">
        <v>259.89</v>
      </c>
      <c r="C95" s="178">
        <v>3056.6</v>
      </c>
      <c r="D95" s="179">
        <v>10.3095</v>
      </c>
      <c r="E95" s="180">
        <v>129.94</v>
      </c>
      <c r="F95" s="178">
        <v>3056.6</v>
      </c>
      <c r="G95" s="179">
        <v>9.9896</v>
      </c>
      <c r="H95" s="180">
        <v>86.63</v>
      </c>
      <c r="I95" s="178">
        <v>3056.5</v>
      </c>
      <c r="J95" s="179">
        <v>9.8024</v>
      </c>
      <c r="K95" s="180">
        <v>64.97</v>
      </c>
      <c r="L95" s="178">
        <v>3056.5</v>
      </c>
      <c r="M95" s="179">
        <v>9.6696</v>
      </c>
      <c r="N95" s="180">
        <v>51.97</v>
      </c>
      <c r="O95" s="178">
        <v>3056.5</v>
      </c>
      <c r="P95" s="179">
        <v>9.5666</v>
      </c>
      <c r="Q95" s="180">
        <v>25.98</v>
      </c>
      <c r="R95" s="178">
        <v>3056.4</v>
      </c>
      <c r="S95" s="179">
        <v>9.2465</v>
      </c>
      <c r="T95" s="180">
        <v>12.988</v>
      </c>
      <c r="U95" s="178">
        <v>3056.1</v>
      </c>
      <c r="V95" s="179">
        <v>8.9263</v>
      </c>
      <c r="W95" s="180">
        <v>8.657</v>
      </c>
      <c r="X95" s="178">
        <v>3055.8</v>
      </c>
      <c r="Y95" s="179">
        <v>8.7388</v>
      </c>
      <c r="Z95" s="180">
        <v>6.491</v>
      </c>
      <c r="AA95" s="178">
        <v>3055.6</v>
      </c>
      <c r="AB95" s="179">
        <v>8.6057</v>
      </c>
      <c r="AC95" s="180">
        <v>5.191</v>
      </c>
      <c r="AD95" s="178">
        <v>3055.3</v>
      </c>
      <c r="AE95" s="179">
        <v>8.5024</v>
      </c>
      <c r="AF95" s="180">
        <v>4.325</v>
      </c>
      <c r="AG95" s="178">
        <v>3055.1</v>
      </c>
      <c r="AH95" s="179">
        <v>8.4179</v>
      </c>
      <c r="AI95" s="180">
        <v>3.706</v>
      </c>
      <c r="AJ95" s="178">
        <v>3054.8</v>
      </c>
      <c r="AK95" s="179">
        <v>8.3465</v>
      </c>
      <c r="AL95" s="180">
        <v>3.242</v>
      </c>
      <c r="AM95" s="178">
        <v>3054.6</v>
      </c>
      <c r="AN95" s="179">
        <v>8.2845</v>
      </c>
      <c r="AO95" s="180">
        <v>2.881</v>
      </c>
      <c r="AP95" s="178">
        <v>3054.3</v>
      </c>
      <c r="AQ95" s="179">
        <v>8.2298</v>
      </c>
      <c r="AR95" s="180">
        <v>2.592</v>
      </c>
      <c r="AS95" s="178">
        <v>3054</v>
      </c>
      <c r="AT95" s="179">
        <v>8.1808</v>
      </c>
      <c r="AU95" s="180">
        <v>1.293</v>
      </c>
      <c r="AV95" s="178">
        <v>3051.5</v>
      </c>
      <c r="AW95" s="179">
        <v>7.8575</v>
      </c>
      <c r="AX95" s="180">
        <v>0.8596</v>
      </c>
      <c r="AY95" s="178">
        <v>3048.8</v>
      </c>
      <c r="AZ95" s="179">
        <v>7.667</v>
      </c>
      <c r="BA95" s="180">
        <v>0.643</v>
      </c>
      <c r="BB95" s="178">
        <v>3046.2</v>
      </c>
      <c r="BC95" s="179">
        <v>7.5307</v>
      </c>
      <c r="BD95" s="180">
        <v>0.513</v>
      </c>
      <c r="BE95" s="178">
        <v>3043.6</v>
      </c>
      <c r="BF95" s="179">
        <v>7.4242</v>
      </c>
      <c r="BG95" s="180">
        <v>0.253</v>
      </c>
      <c r="BH95" s="178">
        <v>3029.9</v>
      </c>
      <c r="BI95" s="179">
        <v>7.0862</v>
      </c>
      <c r="BJ95" s="180">
        <v>0.1662</v>
      </c>
      <c r="BK95" s="178">
        <v>3015.6</v>
      </c>
      <c r="BL95" s="179">
        <v>6.8798</v>
      </c>
      <c r="BM95" s="180">
        <v>0.1228</v>
      </c>
      <c r="BN95" s="178">
        <v>3000.6</v>
      </c>
      <c r="BO95" s="179">
        <v>6.7268</v>
      </c>
      <c r="BP95" s="210"/>
      <c r="BQ95" s="205"/>
      <c r="BR95" s="205"/>
      <c r="BS95" s="205"/>
      <c r="BT95" s="205"/>
      <c r="BU95" s="205"/>
      <c r="BV95" s="205"/>
      <c r="BW95" s="205"/>
      <c r="BX95" s="205"/>
      <c r="BY95" s="205"/>
      <c r="BZ95" s="205"/>
      <c r="CA95" s="205"/>
      <c r="CB95" s="205"/>
      <c r="CC95" s="205"/>
      <c r="CD95" s="205"/>
      <c r="CE95" s="205"/>
      <c r="CF95" s="205"/>
      <c r="CG95" s="205"/>
      <c r="CH95" s="205"/>
      <c r="CI95" s="205"/>
      <c r="CJ95" s="205"/>
      <c r="CK95" s="205"/>
      <c r="CL95" s="205"/>
      <c r="CM95" s="205"/>
      <c r="CN95" s="205"/>
      <c r="CO95" s="205"/>
      <c r="CP95" s="205"/>
      <c r="CQ95" s="205"/>
      <c r="CR95" s="205"/>
      <c r="CS95" s="205"/>
      <c r="CT95" s="205"/>
      <c r="CU95" s="205"/>
      <c r="CV95" s="205"/>
      <c r="CW95" s="205"/>
      <c r="CX95" s="205"/>
      <c r="CY95" s="205"/>
      <c r="CZ95" s="205"/>
      <c r="DA95" s="205"/>
      <c r="DB95" s="205"/>
      <c r="DC95" s="205"/>
      <c r="DD95" s="205"/>
      <c r="DE95" s="205"/>
      <c r="DF95" s="205"/>
      <c r="DG95" s="205"/>
      <c r="DH95" s="205"/>
      <c r="DI95" s="205"/>
      <c r="DJ95" s="205"/>
      <c r="DK95" s="205"/>
      <c r="DL95" s="205"/>
      <c r="DM95" s="205"/>
      <c r="DN95" s="205"/>
      <c r="DO95" s="205"/>
      <c r="DP95" s="205"/>
      <c r="DQ95" s="205"/>
      <c r="DR95" s="205"/>
      <c r="DS95" s="205"/>
      <c r="DT95" s="205"/>
      <c r="DU95" s="205"/>
      <c r="DV95" s="205"/>
      <c r="DW95" s="205"/>
      <c r="DX95" s="205"/>
      <c r="DY95" s="205"/>
      <c r="DZ95" s="205"/>
      <c r="EA95" s="205"/>
      <c r="EB95" s="205"/>
      <c r="EC95" s="205"/>
      <c r="ED95" s="205"/>
      <c r="EE95" s="205"/>
      <c r="EF95" s="205"/>
      <c r="EG95" s="205"/>
      <c r="EH95" s="205"/>
      <c r="EI95" s="205"/>
      <c r="EJ95" s="205"/>
      <c r="EK95" s="205"/>
      <c r="EL95" s="205"/>
      <c r="EM95" s="205"/>
      <c r="EN95" s="205"/>
      <c r="EO95" s="205"/>
      <c r="EP95" s="205"/>
      <c r="EQ95" s="205"/>
      <c r="ER95" s="205"/>
      <c r="ES95" s="205"/>
      <c r="ET95" s="205"/>
      <c r="EU95" s="205"/>
      <c r="EV95" s="205"/>
      <c r="EW95" s="205"/>
      <c r="EX95" s="205"/>
      <c r="EY95" s="205"/>
      <c r="EZ95" s="205"/>
      <c r="FA95" s="205"/>
      <c r="FB95" s="205"/>
      <c r="FC95" s="205"/>
      <c r="FD95" s="205"/>
      <c r="FE95" s="205"/>
      <c r="FF95" s="205"/>
      <c r="FG95" s="205"/>
      <c r="FH95" s="205"/>
      <c r="FI95" s="205"/>
      <c r="FJ95" s="205"/>
      <c r="FK95" s="205"/>
      <c r="FL95" s="205"/>
      <c r="FM95" s="205"/>
      <c r="FN95" s="205"/>
      <c r="FO95" s="205"/>
      <c r="FP95" s="205"/>
      <c r="FQ95" s="205"/>
      <c r="FR95" s="205"/>
      <c r="FS95" s="205"/>
      <c r="FT95" s="205"/>
      <c r="FU95" s="205"/>
      <c r="FV95" s="205"/>
      <c r="FW95" s="205"/>
      <c r="FX95" s="205"/>
      <c r="FY95" s="205"/>
      <c r="FZ95" s="205"/>
      <c r="GA95" s="205"/>
      <c r="GB95" s="205"/>
      <c r="GC95" s="205"/>
      <c r="GD95" s="205"/>
      <c r="GE95" s="205"/>
      <c r="GF95" s="205"/>
      <c r="GG95" s="205"/>
      <c r="GH95" s="205"/>
      <c r="GI95" s="205"/>
      <c r="GJ95" s="205"/>
      <c r="GK95" s="205"/>
      <c r="GL95" s="205"/>
      <c r="GM95" s="205"/>
      <c r="GN95" s="205"/>
      <c r="GO95" s="205"/>
      <c r="GP95" s="205"/>
      <c r="GQ95" s="205"/>
      <c r="GR95" s="205"/>
      <c r="GS95" s="205"/>
      <c r="GT95" s="205"/>
      <c r="GU95" s="205"/>
      <c r="GV95" s="205"/>
      <c r="GW95" s="205"/>
      <c r="GX95" s="205"/>
      <c r="GY95" s="205"/>
      <c r="GZ95" s="205"/>
      <c r="HA95" s="205"/>
      <c r="HB95" s="205"/>
      <c r="HC95" s="205"/>
      <c r="HD95" s="205"/>
      <c r="HE95" s="205"/>
      <c r="HF95" s="205"/>
      <c r="HG95" s="205"/>
      <c r="HH95" s="205"/>
      <c r="HI95" s="205"/>
      <c r="HJ95" s="205"/>
      <c r="HK95" s="205"/>
      <c r="HL95" s="205"/>
      <c r="HM95" s="205"/>
      <c r="HN95" s="205"/>
      <c r="HO95" s="205"/>
      <c r="HP95" s="205"/>
      <c r="HQ95" s="205"/>
      <c r="HR95" s="205"/>
      <c r="HS95" s="205"/>
      <c r="HT95" s="205"/>
      <c r="HU95" s="205"/>
      <c r="HV95" s="205"/>
      <c r="HW95" s="205"/>
      <c r="HX95" s="205"/>
      <c r="HY95" s="205"/>
      <c r="HZ95" s="205"/>
      <c r="IA95" s="205"/>
      <c r="IB95" s="205"/>
      <c r="IC95" s="205"/>
      <c r="ID95" s="205"/>
      <c r="IE95" s="205"/>
      <c r="IF95" s="205"/>
      <c r="IG95" s="205"/>
      <c r="IH95" s="205"/>
      <c r="II95" s="205"/>
      <c r="IJ95" s="205"/>
      <c r="IK95" s="205"/>
      <c r="IL95" s="205"/>
      <c r="IM95" s="205"/>
      <c r="IN95" s="205"/>
      <c r="IO95" s="205"/>
      <c r="IP95" s="205"/>
      <c r="IQ95" s="205"/>
      <c r="IR95" s="205"/>
      <c r="IS95" s="205"/>
    </row>
    <row r="96" spans="1:253" s="175" customFormat="1" ht="13.5">
      <c r="A96" s="176">
        <v>300</v>
      </c>
      <c r="B96" s="177">
        <v>264.51</v>
      </c>
      <c r="C96" s="178">
        <v>3076.5</v>
      </c>
      <c r="D96" s="179">
        <v>10.3446</v>
      </c>
      <c r="E96" s="180">
        <v>132.25</v>
      </c>
      <c r="F96" s="178">
        <v>3076.5</v>
      </c>
      <c r="G96" s="179">
        <v>10.0247</v>
      </c>
      <c r="H96" s="180">
        <v>88.16</v>
      </c>
      <c r="I96" s="178">
        <v>3076.5</v>
      </c>
      <c r="J96" s="179">
        <v>9.8375</v>
      </c>
      <c r="K96" s="180">
        <v>66.12</v>
      </c>
      <c r="L96" s="178">
        <v>3076.5</v>
      </c>
      <c r="M96" s="179">
        <v>9.7047</v>
      </c>
      <c r="N96" s="180">
        <v>52.9</v>
      </c>
      <c r="O96" s="178">
        <v>3076.4</v>
      </c>
      <c r="P96" s="179">
        <v>9.6017</v>
      </c>
      <c r="Q96" s="180">
        <v>26.44</v>
      </c>
      <c r="R96" s="178">
        <v>3076.3</v>
      </c>
      <c r="S96" s="179">
        <v>9.2817</v>
      </c>
      <c r="T96" s="180">
        <v>13.219</v>
      </c>
      <c r="U96" s="178">
        <v>3076.1</v>
      </c>
      <c r="V96" s="179">
        <v>8.9615</v>
      </c>
      <c r="W96" s="180">
        <v>8.811</v>
      </c>
      <c r="X96" s="178">
        <v>3075.8</v>
      </c>
      <c r="Y96" s="179">
        <v>8.774</v>
      </c>
      <c r="Z96" s="180">
        <v>6.606</v>
      </c>
      <c r="AA96" s="178">
        <v>3075.6</v>
      </c>
      <c r="AB96" s="179">
        <v>8.6409</v>
      </c>
      <c r="AC96" s="180">
        <v>5.284</v>
      </c>
      <c r="AD96" s="178">
        <v>3075.3</v>
      </c>
      <c r="AE96" s="179">
        <v>8.5376</v>
      </c>
      <c r="AF96" s="180">
        <v>4.402</v>
      </c>
      <c r="AG96" s="178">
        <v>3075.1</v>
      </c>
      <c r="AH96" s="179">
        <v>8.4532</v>
      </c>
      <c r="AI96" s="180">
        <v>3.772</v>
      </c>
      <c r="AJ96" s="178">
        <v>3074.9</v>
      </c>
      <c r="AK96" s="179">
        <v>8.3817</v>
      </c>
      <c r="AL96" s="180">
        <v>3.3</v>
      </c>
      <c r="AM96" s="178">
        <v>3074.6</v>
      </c>
      <c r="AN96" s="179">
        <v>8.3198</v>
      </c>
      <c r="AO96" s="180">
        <v>2.933</v>
      </c>
      <c r="AP96" s="178">
        <v>3074.4</v>
      </c>
      <c r="AQ96" s="179">
        <v>8.2651</v>
      </c>
      <c r="AR96" s="180">
        <v>2.639</v>
      </c>
      <c r="AS96" s="178">
        <v>3074.1</v>
      </c>
      <c r="AT96" s="179">
        <v>8.2162</v>
      </c>
      <c r="AU96" s="180">
        <v>1.316</v>
      </c>
      <c r="AV96" s="178">
        <v>3071.7</v>
      </c>
      <c r="AW96" s="179">
        <v>7.8931</v>
      </c>
      <c r="AX96" s="180">
        <v>0.8753</v>
      </c>
      <c r="AY96" s="178">
        <v>3069.2</v>
      </c>
      <c r="AZ96" s="179">
        <v>7.7028</v>
      </c>
      <c r="BA96" s="180">
        <v>0.6548</v>
      </c>
      <c r="BB96" s="178">
        <v>3066.7</v>
      </c>
      <c r="BC96" s="179">
        <v>7.5668</v>
      </c>
      <c r="BD96" s="180">
        <v>0.5226</v>
      </c>
      <c r="BE96" s="178">
        <v>3064.2</v>
      </c>
      <c r="BF96" s="179">
        <v>7.4606</v>
      </c>
      <c r="BG96" s="180">
        <v>0.258</v>
      </c>
      <c r="BH96" s="178">
        <v>3051.3</v>
      </c>
      <c r="BI96" s="179">
        <v>7.1239</v>
      </c>
      <c r="BJ96" s="180">
        <v>0.1697</v>
      </c>
      <c r="BK96" s="178">
        <v>3037.9</v>
      </c>
      <c r="BL96" s="179">
        <v>6.9192</v>
      </c>
      <c r="BM96" s="180">
        <v>0.1255</v>
      </c>
      <c r="BN96" s="178">
        <v>3024</v>
      </c>
      <c r="BO96" s="179">
        <v>6.7679</v>
      </c>
      <c r="BP96" s="210"/>
      <c r="BQ96" s="205"/>
      <c r="BR96" s="205"/>
      <c r="BS96" s="205"/>
      <c r="BT96" s="205"/>
      <c r="BU96" s="205"/>
      <c r="BV96" s="205"/>
      <c r="BW96" s="205"/>
      <c r="BX96" s="205"/>
      <c r="BY96" s="205"/>
      <c r="BZ96" s="205"/>
      <c r="CA96" s="205"/>
      <c r="CB96" s="205"/>
      <c r="CC96" s="205"/>
      <c r="CD96" s="205"/>
      <c r="CE96" s="205"/>
      <c r="CF96" s="205"/>
      <c r="CG96" s="205"/>
      <c r="CH96" s="205"/>
      <c r="CI96" s="205"/>
      <c r="CJ96" s="205"/>
      <c r="CK96" s="205"/>
      <c r="CL96" s="205"/>
      <c r="CM96" s="205"/>
      <c r="CN96" s="205"/>
      <c r="CO96" s="205"/>
      <c r="CP96" s="205"/>
      <c r="CQ96" s="205"/>
      <c r="CR96" s="205"/>
      <c r="CS96" s="205"/>
      <c r="CT96" s="205"/>
      <c r="CU96" s="205"/>
      <c r="CV96" s="205"/>
      <c r="CW96" s="205"/>
      <c r="CX96" s="205"/>
      <c r="CY96" s="205"/>
      <c r="CZ96" s="205"/>
      <c r="DA96" s="205"/>
      <c r="DB96" s="205"/>
      <c r="DC96" s="205"/>
      <c r="DD96" s="205"/>
      <c r="DE96" s="205"/>
      <c r="DF96" s="205"/>
      <c r="DG96" s="205"/>
      <c r="DH96" s="205"/>
      <c r="DI96" s="205"/>
      <c r="DJ96" s="205"/>
      <c r="DK96" s="205"/>
      <c r="DL96" s="205"/>
      <c r="DM96" s="205"/>
      <c r="DN96" s="205"/>
      <c r="DO96" s="205"/>
      <c r="DP96" s="205"/>
      <c r="DQ96" s="205"/>
      <c r="DR96" s="205"/>
      <c r="DS96" s="205"/>
      <c r="DT96" s="205"/>
      <c r="DU96" s="205"/>
      <c r="DV96" s="205"/>
      <c r="DW96" s="205"/>
      <c r="DX96" s="205"/>
      <c r="DY96" s="205"/>
      <c r="DZ96" s="205"/>
      <c r="EA96" s="205"/>
      <c r="EB96" s="205"/>
      <c r="EC96" s="205"/>
      <c r="ED96" s="205"/>
      <c r="EE96" s="205"/>
      <c r="EF96" s="205"/>
      <c r="EG96" s="205"/>
      <c r="EH96" s="205"/>
      <c r="EI96" s="205"/>
      <c r="EJ96" s="205"/>
      <c r="EK96" s="205"/>
      <c r="EL96" s="205"/>
      <c r="EM96" s="205"/>
      <c r="EN96" s="205"/>
      <c r="EO96" s="205"/>
      <c r="EP96" s="205"/>
      <c r="EQ96" s="205"/>
      <c r="ER96" s="205"/>
      <c r="ES96" s="205"/>
      <c r="ET96" s="205"/>
      <c r="EU96" s="205"/>
      <c r="EV96" s="205"/>
      <c r="EW96" s="205"/>
      <c r="EX96" s="205"/>
      <c r="EY96" s="205"/>
      <c r="EZ96" s="205"/>
      <c r="FA96" s="205"/>
      <c r="FB96" s="205"/>
      <c r="FC96" s="205"/>
      <c r="FD96" s="205"/>
      <c r="FE96" s="205"/>
      <c r="FF96" s="205"/>
      <c r="FG96" s="205"/>
      <c r="FH96" s="205"/>
      <c r="FI96" s="205"/>
      <c r="FJ96" s="205"/>
      <c r="FK96" s="205"/>
      <c r="FL96" s="205"/>
      <c r="FM96" s="205"/>
      <c r="FN96" s="205"/>
      <c r="FO96" s="205"/>
      <c r="FP96" s="205"/>
      <c r="FQ96" s="205"/>
      <c r="FR96" s="205"/>
      <c r="FS96" s="205"/>
      <c r="FT96" s="205"/>
      <c r="FU96" s="205"/>
      <c r="FV96" s="205"/>
      <c r="FW96" s="205"/>
      <c r="FX96" s="205"/>
      <c r="FY96" s="205"/>
      <c r="FZ96" s="205"/>
      <c r="GA96" s="205"/>
      <c r="GB96" s="205"/>
      <c r="GC96" s="205"/>
      <c r="GD96" s="205"/>
      <c r="GE96" s="205"/>
      <c r="GF96" s="205"/>
      <c r="GG96" s="205"/>
      <c r="GH96" s="205"/>
      <c r="GI96" s="205"/>
      <c r="GJ96" s="205"/>
      <c r="GK96" s="205"/>
      <c r="GL96" s="205"/>
      <c r="GM96" s="205"/>
      <c r="GN96" s="205"/>
      <c r="GO96" s="205"/>
      <c r="GP96" s="205"/>
      <c r="GQ96" s="205"/>
      <c r="GR96" s="205"/>
      <c r="GS96" s="205"/>
      <c r="GT96" s="205"/>
      <c r="GU96" s="205"/>
      <c r="GV96" s="205"/>
      <c r="GW96" s="205"/>
      <c r="GX96" s="205"/>
      <c r="GY96" s="205"/>
      <c r="GZ96" s="205"/>
      <c r="HA96" s="205"/>
      <c r="HB96" s="205"/>
      <c r="HC96" s="205"/>
      <c r="HD96" s="205"/>
      <c r="HE96" s="205"/>
      <c r="HF96" s="205"/>
      <c r="HG96" s="205"/>
      <c r="HH96" s="205"/>
      <c r="HI96" s="205"/>
      <c r="HJ96" s="205"/>
      <c r="HK96" s="205"/>
      <c r="HL96" s="205"/>
      <c r="HM96" s="205"/>
      <c r="HN96" s="205"/>
      <c r="HO96" s="205"/>
      <c r="HP96" s="205"/>
      <c r="HQ96" s="205"/>
      <c r="HR96" s="205"/>
      <c r="HS96" s="205"/>
      <c r="HT96" s="205"/>
      <c r="HU96" s="205"/>
      <c r="HV96" s="205"/>
      <c r="HW96" s="205"/>
      <c r="HX96" s="205"/>
      <c r="HY96" s="205"/>
      <c r="HZ96" s="205"/>
      <c r="IA96" s="205"/>
      <c r="IB96" s="205"/>
      <c r="IC96" s="205"/>
      <c r="ID96" s="205"/>
      <c r="IE96" s="205"/>
      <c r="IF96" s="205"/>
      <c r="IG96" s="205"/>
      <c r="IH96" s="205"/>
      <c r="II96" s="205"/>
      <c r="IJ96" s="205"/>
      <c r="IK96" s="205"/>
      <c r="IL96" s="205"/>
      <c r="IM96" s="205"/>
      <c r="IN96" s="205"/>
      <c r="IO96" s="205"/>
      <c r="IP96" s="205"/>
      <c r="IQ96" s="205"/>
      <c r="IR96" s="205"/>
      <c r="IS96" s="205"/>
    </row>
    <row r="97" spans="1:253" s="175" customFormat="1" ht="13.5">
      <c r="A97" s="176">
        <v>310</v>
      </c>
      <c r="B97" s="177">
        <v>269.12</v>
      </c>
      <c r="C97" s="178">
        <v>3096.5</v>
      </c>
      <c r="D97" s="179">
        <v>10.3792</v>
      </c>
      <c r="E97" s="180">
        <v>134.56</v>
      </c>
      <c r="F97" s="178">
        <v>3096.5</v>
      </c>
      <c r="G97" s="179">
        <v>10.0593</v>
      </c>
      <c r="H97" s="180">
        <v>89.7</v>
      </c>
      <c r="I97" s="178">
        <v>3096.5</v>
      </c>
      <c r="J97" s="179">
        <v>9.8722</v>
      </c>
      <c r="K97" s="180">
        <v>67.28</v>
      </c>
      <c r="L97" s="178">
        <v>3096.5</v>
      </c>
      <c r="M97" s="179">
        <v>9.7394</v>
      </c>
      <c r="N97" s="180">
        <v>53.82</v>
      </c>
      <c r="O97" s="178">
        <v>3096.4</v>
      </c>
      <c r="P97" s="179">
        <v>9.6363</v>
      </c>
      <c r="Q97" s="180">
        <v>26.91</v>
      </c>
      <c r="R97" s="178">
        <v>3096.3</v>
      </c>
      <c r="S97" s="179">
        <v>9.3163</v>
      </c>
      <c r="T97" s="180">
        <v>13.45</v>
      </c>
      <c r="U97" s="178">
        <v>3096.1</v>
      </c>
      <c r="V97" s="179">
        <v>8.9961</v>
      </c>
      <c r="W97" s="180">
        <v>8.965</v>
      </c>
      <c r="X97" s="178">
        <v>3095.9</v>
      </c>
      <c r="Y97" s="179">
        <v>8.8087</v>
      </c>
      <c r="Z97" s="180">
        <v>6.722</v>
      </c>
      <c r="AA97" s="178">
        <v>3095.6</v>
      </c>
      <c r="AB97" s="179">
        <v>8.6756</v>
      </c>
      <c r="AC97" s="180">
        <v>5.376</v>
      </c>
      <c r="AD97" s="178">
        <v>3095.4</v>
      </c>
      <c r="AE97" s="179">
        <v>8.5724</v>
      </c>
      <c r="AF97" s="180">
        <v>4.479</v>
      </c>
      <c r="AG97" s="178">
        <v>3095.2</v>
      </c>
      <c r="AH97" s="179">
        <v>8.4879</v>
      </c>
      <c r="AI97" s="180">
        <v>3.839</v>
      </c>
      <c r="AJ97" s="178">
        <v>3095</v>
      </c>
      <c r="AK97" s="179">
        <v>8.4165</v>
      </c>
      <c r="AL97" s="180">
        <v>3.358</v>
      </c>
      <c r="AM97" s="178">
        <v>3094.7</v>
      </c>
      <c r="AN97" s="179">
        <v>8.3546</v>
      </c>
      <c r="AO97" s="180">
        <v>2.984</v>
      </c>
      <c r="AP97" s="178">
        <v>3094.5</v>
      </c>
      <c r="AQ97" s="179">
        <v>8.2999</v>
      </c>
      <c r="AR97" s="180">
        <v>2.685</v>
      </c>
      <c r="AS97" s="178">
        <v>3094.3</v>
      </c>
      <c r="AT97" s="179">
        <v>8.251</v>
      </c>
      <c r="AU97" s="180">
        <v>1.34</v>
      </c>
      <c r="AV97" s="178">
        <v>3091.9</v>
      </c>
      <c r="AW97" s="179">
        <v>7.9282</v>
      </c>
      <c r="AX97" s="180">
        <v>0.891</v>
      </c>
      <c r="AY97" s="178">
        <v>3089.6</v>
      </c>
      <c r="AZ97" s="179">
        <v>7.7381</v>
      </c>
      <c r="BA97" s="180">
        <v>0.6667</v>
      </c>
      <c r="BB97" s="178">
        <v>3087.2</v>
      </c>
      <c r="BC97" s="179">
        <v>7.6023</v>
      </c>
      <c r="BD97" s="180">
        <v>0.5321</v>
      </c>
      <c r="BE97" s="178">
        <v>3084.8</v>
      </c>
      <c r="BF97" s="179">
        <v>7.4963</v>
      </c>
      <c r="BG97" s="180">
        <v>0.2629</v>
      </c>
      <c r="BH97" s="178">
        <v>3072.7</v>
      </c>
      <c r="BI97" s="179">
        <v>7.1609</v>
      </c>
      <c r="BJ97" s="180">
        <v>0.1731</v>
      </c>
      <c r="BK97" s="178">
        <v>3060.1</v>
      </c>
      <c r="BL97" s="179">
        <v>6.9575</v>
      </c>
      <c r="BM97" s="180">
        <v>0.1282</v>
      </c>
      <c r="BN97" s="178">
        <v>3047</v>
      </c>
      <c r="BO97" s="179">
        <v>6.8078</v>
      </c>
      <c r="BP97" s="210"/>
      <c r="BQ97" s="205"/>
      <c r="BR97" s="205"/>
      <c r="BS97" s="205"/>
      <c r="BT97" s="205"/>
      <c r="BU97" s="205"/>
      <c r="BV97" s="205"/>
      <c r="BW97" s="205"/>
      <c r="BX97" s="205"/>
      <c r="BY97" s="205"/>
      <c r="BZ97" s="205"/>
      <c r="CA97" s="205"/>
      <c r="CB97" s="205"/>
      <c r="CC97" s="205"/>
      <c r="CD97" s="205"/>
      <c r="CE97" s="205"/>
      <c r="CF97" s="205"/>
      <c r="CG97" s="205"/>
      <c r="CH97" s="205"/>
      <c r="CI97" s="205"/>
      <c r="CJ97" s="205"/>
      <c r="CK97" s="205"/>
      <c r="CL97" s="205"/>
      <c r="CM97" s="205"/>
      <c r="CN97" s="205"/>
      <c r="CO97" s="205"/>
      <c r="CP97" s="205"/>
      <c r="CQ97" s="205"/>
      <c r="CR97" s="205"/>
      <c r="CS97" s="205"/>
      <c r="CT97" s="205"/>
      <c r="CU97" s="205"/>
      <c r="CV97" s="205"/>
      <c r="CW97" s="205"/>
      <c r="CX97" s="205"/>
      <c r="CY97" s="205"/>
      <c r="CZ97" s="205"/>
      <c r="DA97" s="205"/>
      <c r="DB97" s="205"/>
      <c r="DC97" s="205"/>
      <c r="DD97" s="205"/>
      <c r="DE97" s="205"/>
      <c r="DF97" s="205"/>
      <c r="DG97" s="205"/>
      <c r="DH97" s="205"/>
      <c r="DI97" s="205"/>
      <c r="DJ97" s="205"/>
      <c r="DK97" s="205"/>
      <c r="DL97" s="205"/>
      <c r="DM97" s="205"/>
      <c r="DN97" s="205"/>
      <c r="DO97" s="205"/>
      <c r="DP97" s="205"/>
      <c r="DQ97" s="205"/>
      <c r="DR97" s="205"/>
      <c r="DS97" s="205"/>
      <c r="DT97" s="205"/>
      <c r="DU97" s="205"/>
      <c r="DV97" s="205"/>
      <c r="DW97" s="205"/>
      <c r="DX97" s="205"/>
      <c r="DY97" s="205"/>
      <c r="DZ97" s="205"/>
      <c r="EA97" s="205"/>
      <c r="EB97" s="205"/>
      <c r="EC97" s="205"/>
      <c r="ED97" s="205"/>
      <c r="EE97" s="205"/>
      <c r="EF97" s="205"/>
      <c r="EG97" s="205"/>
      <c r="EH97" s="205"/>
      <c r="EI97" s="205"/>
      <c r="EJ97" s="205"/>
      <c r="EK97" s="205"/>
      <c r="EL97" s="205"/>
      <c r="EM97" s="205"/>
      <c r="EN97" s="205"/>
      <c r="EO97" s="205"/>
      <c r="EP97" s="205"/>
      <c r="EQ97" s="205"/>
      <c r="ER97" s="205"/>
      <c r="ES97" s="205"/>
      <c r="ET97" s="205"/>
      <c r="EU97" s="205"/>
      <c r="EV97" s="205"/>
      <c r="EW97" s="205"/>
      <c r="EX97" s="205"/>
      <c r="EY97" s="205"/>
      <c r="EZ97" s="205"/>
      <c r="FA97" s="205"/>
      <c r="FB97" s="205"/>
      <c r="FC97" s="205"/>
      <c r="FD97" s="205"/>
      <c r="FE97" s="205"/>
      <c r="FF97" s="205"/>
      <c r="FG97" s="205"/>
      <c r="FH97" s="205"/>
      <c r="FI97" s="205"/>
      <c r="FJ97" s="205"/>
      <c r="FK97" s="205"/>
      <c r="FL97" s="205"/>
      <c r="FM97" s="205"/>
      <c r="FN97" s="205"/>
      <c r="FO97" s="205"/>
      <c r="FP97" s="205"/>
      <c r="FQ97" s="205"/>
      <c r="FR97" s="205"/>
      <c r="FS97" s="205"/>
      <c r="FT97" s="205"/>
      <c r="FU97" s="205"/>
      <c r="FV97" s="205"/>
      <c r="FW97" s="205"/>
      <c r="FX97" s="205"/>
      <c r="FY97" s="205"/>
      <c r="FZ97" s="205"/>
      <c r="GA97" s="205"/>
      <c r="GB97" s="205"/>
      <c r="GC97" s="205"/>
      <c r="GD97" s="205"/>
      <c r="GE97" s="205"/>
      <c r="GF97" s="205"/>
      <c r="GG97" s="205"/>
      <c r="GH97" s="205"/>
      <c r="GI97" s="205"/>
      <c r="GJ97" s="205"/>
      <c r="GK97" s="205"/>
      <c r="GL97" s="205"/>
      <c r="GM97" s="205"/>
      <c r="GN97" s="205"/>
      <c r="GO97" s="205"/>
      <c r="GP97" s="205"/>
      <c r="GQ97" s="205"/>
      <c r="GR97" s="205"/>
      <c r="GS97" s="205"/>
      <c r="GT97" s="205"/>
      <c r="GU97" s="205"/>
      <c r="GV97" s="205"/>
      <c r="GW97" s="205"/>
      <c r="GX97" s="205"/>
      <c r="GY97" s="205"/>
      <c r="GZ97" s="205"/>
      <c r="HA97" s="205"/>
      <c r="HB97" s="205"/>
      <c r="HC97" s="205"/>
      <c r="HD97" s="205"/>
      <c r="HE97" s="205"/>
      <c r="HF97" s="205"/>
      <c r="HG97" s="205"/>
      <c r="HH97" s="205"/>
      <c r="HI97" s="205"/>
      <c r="HJ97" s="205"/>
      <c r="HK97" s="205"/>
      <c r="HL97" s="205"/>
      <c r="HM97" s="205"/>
      <c r="HN97" s="205"/>
      <c r="HO97" s="205"/>
      <c r="HP97" s="205"/>
      <c r="HQ97" s="205"/>
      <c r="HR97" s="205"/>
      <c r="HS97" s="205"/>
      <c r="HT97" s="205"/>
      <c r="HU97" s="205"/>
      <c r="HV97" s="205"/>
      <c r="HW97" s="205"/>
      <c r="HX97" s="205"/>
      <c r="HY97" s="205"/>
      <c r="HZ97" s="205"/>
      <c r="IA97" s="205"/>
      <c r="IB97" s="205"/>
      <c r="IC97" s="205"/>
      <c r="ID97" s="205"/>
      <c r="IE97" s="205"/>
      <c r="IF97" s="205"/>
      <c r="IG97" s="205"/>
      <c r="IH97" s="205"/>
      <c r="II97" s="205"/>
      <c r="IJ97" s="205"/>
      <c r="IK97" s="205"/>
      <c r="IL97" s="205"/>
      <c r="IM97" s="205"/>
      <c r="IN97" s="205"/>
      <c r="IO97" s="205"/>
      <c r="IP97" s="205"/>
      <c r="IQ97" s="205"/>
      <c r="IR97" s="205"/>
      <c r="IS97" s="205"/>
    </row>
    <row r="98" spans="1:253" s="175" customFormat="1" ht="13.5">
      <c r="A98" s="176">
        <v>320</v>
      </c>
      <c r="B98" s="177">
        <v>273.74</v>
      </c>
      <c r="C98" s="178">
        <v>3116.6</v>
      </c>
      <c r="D98" s="179">
        <v>10.4134</v>
      </c>
      <c r="E98" s="180">
        <v>136.87</v>
      </c>
      <c r="F98" s="178">
        <v>3116.6</v>
      </c>
      <c r="G98" s="179">
        <v>10.0934</v>
      </c>
      <c r="H98" s="180">
        <v>91.24</v>
      </c>
      <c r="I98" s="178">
        <v>3116.6</v>
      </c>
      <c r="J98" s="179">
        <v>9.9063</v>
      </c>
      <c r="K98" s="180">
        <v>68.43</v>
      </c>
      <c r="L98" s="178">
        <v>3116.6</v>
      </c>
      <c r="M98" s="179">
        <v>9.7735</v>
      </c>
      <c r="N98" s="180">
        <v>54.74</v>
      </c>
      <c r="O98" s="178">
        <v>3116.5</v>
      </c>
      <c r="P98" s="179">
        <v>9.6705</v>
      </c>
      <c r="Q98" s="180">
        <v>27.37</v>
      </c>
      <c r="R98" s="178">
        <v>3116.4</v>
      </c>
      <c r="S98" s="179">
        <v>9.3504</v>
      </c>
      <c r="T98" s="180">
        <v>13.681</v>
      </c>
      <c r="U98" s="178">
        <v>3116.2</v>
      </c>
      <c r="V98" s="179">
        <v>9.0303</v>
      </c>
      <c r="W98" s="180">
        <v>9.119</v>
      </c>
      <c r="X98" s="178">
        <v>3116</v>
      </c>
      <c r="Y98" s="179">
        <v>8.8429</v>
      </c>
      <c r="Z98" s="180">
        <v>6.838</v>
      </c>
      <c r="AA98" s="178">
        <v>3115.8</v>
      </c>
      <c r="AB98" s="179">
        <v>8.7098</v>
      </c>
      <c r="AC98" s="180">
        <v>5.469</v>
      </c>
      <c r="AD98" s="178">
        <v>3115.5</v>
      </c>
      <c r="AE98" s="179">
        <v>8.6066</v>
      </c>
      <c r="AF98" s="180">
        <v>4.557</v>
      </c>
      <c r="AG98" s="178">
        <v>3115.3</v>
      </c>
      <c r="AH98" s="179">
        <v>8.5222</v>
      </c>
      <c r="AI98" s="180">
        <v>3.905</v>
      </c>
      <c r="AJ98" s="178">
        <v>3115.1</v>
      </c>
      <c r="AK98" s="179">
        <v>8.4508</v>
      </c>
      <c r="AL98" s="180">
        <v>3.416</v>
      </c>
      <c r="AM98" s="178">
        <v>3114.9</v>
      </c>
      <c r="AN98" s="179">
        <v>8.3888</v>
      </c>
      <c r="AO98" s="180">
        <v>3.036</v>
      </c>
      <c r="AP98" s="178">
        <v>3114.7</v>
      </c>
      <c r="AQ98" s="179">
        <v>8.3342</v>
      </c>
      <c r="AR98" s="180">
        <v>2.732</v>
      </c>
      <c r="AS98" s="178">
        <v>3114.4</v>
      </c>
      <c r="AT98" s="179">
        <v>8.2853</v>
      </c>
      <c r="AU98" s="180">
        <v>1.363</v>
      </c>
      <c r="AV98" s="178">
        <v>3112.2</v>
      </c>
      <c r="AW98" s="179">
        <v>7.9627</v>
      </c>
      <c r="AX98" s="180">
        <v>0.9067</v>
      </c>
      <c r="AY98" s="178">
        <v>3110</v>
      </c>
      <c r="AZ98" s="179">
        <v>7.7728</v>
      </c>
      <c r="BA98" s="180">
        <v>0.6785</v>
      </c>
      <c r="BB98" s="178">
        <v>3107.8</v>
      </c>
      <c r="BC98" s="179">
        <v>7.6372</v>
      </c>
      <c r="BD98" s="180">
        <v>0.5416</v>
      </c>
      <c r="BE98" s="178">
        <v>3105.3</v>
      </c>
      <c r="BF98" s="179">
        <v>7.5314</v>
      </c>
      <c r="BG98" s="180">
        <v>0.2678</v>
      </c>
      <c r="BH98" s="178">
        <v>3094</v>
      </c>
      <c r="BI98" s="179">
        <v>7.1971</v>
      </c>
      <c r="BJ98" s="180">
        <v>0.1765</v>
      </c>
      <c r="BK98" s="178">
        <v>3082.1</v>
      </c>
      <c r="BL98" s="179">
        <v>6.9949</v>
      </c>
      <c r="BM98" s="180">
        <v>0.1308</v>
      </c>
      <c r="BN98" s="178">
        <v>3069.8</v>
      </c>
      <c r="BO98" s="179">
        <v>6.8466</v>
      </c>
      <c r="BP98" s="210"/>
      <c r="BQ98" s="205"/>
      <c r="BR98" s="205"/>
      <c r="BS98" s="205"/>
      <c r="BT98" s="205"/>
      <c r="BU98" s="205"/>
      <c r="BV98" s="205"/>
      <c r="BW98" s="205"/>
      <c r="BX98" s="205"/>
      <c r="BY98" s="205"/>
      <c r="BZ98" s="205"/>
      <c r="CA98" s="205"/>
      <c r="CB98" s="205"/>
      <c r="CC98" s="205"/>
      <c r="CD98" s="205"/>
      <c r="CE98" s="205"/>
      <c r="CF98" s="205"/>
      <c r="CG98" s="205"/>
      <c r="CH98" s="205"/>
      <c r="CI98" s="205"/>
      <c r="CJ98" s="205"/>
      <c r="CK98" s="205"/>
      <c r="CL98" s="205"/>
      <c r="CM98" s="205"/>
      <c r="CN98" s="205"/>
      <c r="CO98" s="205"/>
      <c r="CP98" s="205"/>
      <c r="CQ98" s="205"/>
      <c r="CR98" s="205"/>
      <c r="CS98" s="205"/>
      <c r="CT98" s="205"/>
      <c r="CU98" s="205"/>
      <c r="CV98" s="205"/>
      <c r="CW98" s="205"/>
      <c r="CX98" s="205"/>
      <c r="CY98" s="205"/>
      <c r="CZ98" s="205"/>
      <c r="DA98" s="205"/>
      <c r="DB98" s="205"/>
      <c r="DC98" s="205"/>
      <c r="DD98" s="205"/>
      <c r="DE98" s="205"/>
      <c r="DF98" s="205"/>
      <c r="DG98" s="205"/>
      <c r="DH98" s="205"/>
      <c r="DI98" s="205"/>
      <c r="DJ98" s="205"/>
      <c r="DK98" s="205"/>
      <c r="DL98" s="205"/>
      <c r="DM98" s="205"/>
      <c r="DN98" s="205"/>
      <c r="DO98" s="205"/>
      <c r="DP98" s="205"/>
      <c r="DQ98" s="205"/>
      <c r="DR98" s="205"/>
      <c r="DS98" s="205"/>
      <c r="DT98" s="205"/>
      <c r="DU98" s="205"/>
      <c r="DV98" s="205"/>
      <c r="DW98" s="205"/>
      <c r="DX98" s="205"/>
      <c r="DY98" s="205"/>
      <c r="DZ98" s="205"/>
      <c r="EA98" s="205"/>
      <c r="EB98" s="205"/>
      <c r="EC98" s="205"/>
      <c r="ED98" s="205"/>
      <c r="EE98" s="205"/>
      <c r="EF98" s="205"/>
      <c r="EG98" s="205"/>
      <c r="EH98" s="205"/>
      <c r="EI98" s="205"/>
      <c r="EJ98" s="205"/>
      <c r="EK98" s="205"/>
      <c r="EL98" s="205"/>
      <c r="EM98" s="205"/>
      <c r="EN98" s="205"/>
      <c r="EO98" s="205"/>
      <c r="EP98" s="205"/>
      <c r="EQ98" s="205"/>
      <c r="ER98" s="205"/>
      <c r="ES98" s="205"/>
      <c r="ET98" s="205"/>
      <c r="EU98" s="205"/>
      <c r="EV98" s="205"/>
      <c r="EW98" s="205"/>
      <c r="EX98" s="205"/>
      <c r="EY98" s="205"/>
      <c r="EZ98" s="205"/>
      <c r="FA98" s="205"/>
      <c r="FB98" s="205"/>
      <c r="FC98" s="205"/>
      <c r="FD98" s="205"/>
      <c r="FE98" s="205"/>
      <c r="FF98" s="205"/>
      <c r="FG98" s="205"/>
      <c r="FH98" s="205"/>
      <c r="FI98" s="205"/>
      <c r="FJ98" s="205"/>
      <c r="FK98" s="205"/>
      <c r="FL98" s="205"/>
      <c r="FM98" s="205"/>
      <c r="FN98" s="205"/>
      <c r="FO98" s="205"/>
      <c r="FP98" s="205"/>
      <c r="FQ98" s="205"/>
      <c r="FR98" s="205"/>
      <c r="FS98" s="205"/>
      <c r="FT98" s="205"/>
      <c r="FU98" s="205"/>
      <c r="FV98" s="205"/>
      <c r="FW98" s="205"/>
      <c r="FX98" s="205"/>
      <c r="FY98" s="205"/>
      <c r="FZ98" s="205"/>
      <c r="GA98" s="205"/>
      <c r="GB98" s="205"/>
      <c r="GC98" s="205"/>
      <c r="GD98" s="205"/>
      <c r="GE98" s="205"/>
      <c r="GF98" s="205"/>
      <c r="GG98" s="205"/>
      <c r="GH98" s="205"/>
      <c r="GI98" s="205"/>
      <c r="GJ98" s="205"/>
      <c r="GK98" s="205"/>
      <c r="GL98" s="205"/>
      <c r="GM98" s="205"/>
      <c r="GN98" s="205"/>
      <c r="GO98" s="205"/>
      <c r="GP98" s="205"/>
      <c r="GQ98" s="205"/>
      <c r="GR98" s="205"/>
      <c r="GS98" s="205"/>
      <c r="GT98" s="205"/>
      <c r="GU98" s="205"/>
      <c r="GV98" s="205"/>
      <c r="GW98" s="205"/>
      <c r="GX98" s="205"/>
      <c r="GY98" s="205"/>
      <c r="GZ98" s="205"/>
      <c r="HA98" s="205"/>
      <c r="HB98" s="205"/>
      <c r="HC98" s="205"/>
      <c r="HD98" s="205"/>
      <c r="HE98" s="205"/>
      <c r="HF98" s="205"/>
      <c r="HG98" s="205"/>
      <c r="HH98" s="205"/>
      <c r="HI98" s="205"/>
      <c r="HJ98" s="205"/>
      <c r="HK98" s="205"/>
      <c r="HL98" s="205"/>
      <c r="HM98" s="205"/>
      <c r="HN98" s="205"/>
      <c r="HO98" s="205"/>
      <c r="HP98" s="205"/>
      <c r="HQ98" s="205"/>
      <c r="HR98" s="205"/>
      <c r="HS98" s="205"/>
      <c r="HT98" s="205"/>
      <c r="HU98" s="205"/>
      <c r="HV98" s="205"/>
      <c r="HW98" s="205"/>
      <c r="HX98" s="205"/>
      <c r="HY98" s="205"/>
      <c r="HZ98" s="205"/>
      <c r="IA98" s="205"/>
      <c r="IB98" s="205"/>
      <c r="IC98" s="205"/>
      <c r="ID98" s="205"/>
      <c r="IE98" s="205"/>
      <c r="IF98" s="205"/>
      <c r="IG98" s="205"/>
      <c r="IH98" s="205"/>
      <c r="II98" s="205"/>
      <c r="IJ98" s="205"/>
      <c r="IK98" s="205"/>
      <c r="IL98" s="205"/>
      <c r="IM98" s="205"/>
      <c r="IN98" s="205"/>
      <c r="IO98" s="205"/>
      <c r="IP98" s="205"/>
      <c r="IQ98" s="205"/>
      <c r="IR98" s="205"/>
      <c r="IS98" s="205"/>
    </row>
    <row r="99" spans="1:253" s="175" customFormat="1" ht="13.5">
      <c r="A99" s="176">
        <v>330</v>
      </c>
      <c r="B99" s="177">
        <v>278.35</v>
      </c>
      <c r="C99" s="178">
        <v>3136.8</v>
      </c>
      <c r="D99" s="179">
        <v>10.447</v>
      </c>
      <c r="E99" s="180">
        <v>139.17</v>
      </c>
      <c r="F99" s="178">
        <v>3136.7</v>
      </c>
      <c r="G99" s="179">
        <v>10.1271</v>
      </c>
      <c r="H99" s="180">
        <v>92.78</v>
      </c>
      <c r="I99" s="178">
        <v>3136.7</v>
      </c>
      <c r="J99" s="179">
        <v>9.94</v>
      </c>
      <c r="K99" s="180">
        <v>69.58</v>
      </c>
      <c r="L99" s="178">
        <v>3136.7</v>
      </c>
      <c r="M99" s="179">
        <v>9.8072</v>
      </c>
      <c r="N99" s="180">
        <v>55.67</v>
      </c>
      <c r="O99" s="178">
        <v>3136.7</v>
      </c>
      <c r="P99" s="179">
        <v>9.7042</v>
      </c>
      <c r="Q99" s="180">
        <v>27.83</v>
      </c>
      <c r="R99" s="178">
        <v>3136.6</v>
      </c>
      <c r="S99" s="179">
        <v>9.3841</v>
      </c>
      <c r="T99" s="180">
        <v>13.912</v>
      </c>
      <c r="U99" s="178">
        <v>3136.4</v>
      </c>
      <c r="V99" s="179">
        <v>9.064</v>
      </c>
      <c r="W99" s="180">
        <v>9.273</v>
      </c>
      <c r="X99" s="178">
        <v>3136.2</v>
      </c>
      <c r="Y99" s="179">
        <v>8.8766</v>
      </c>
      <c r="Z99" s="180">
        <v>6.953</v>
      </c>
      <c r="AA99" s="178">
        <v>3135.9</v>
      </c>
      <c r="AB99" s="179">
        <v>8.7436</v>
      </c>
      <c r="AC99" s="180">
        <v>5.562</v>
      </c>
      <c r="AD99" s="178">
        <v>3135.7</v>
      </c>
      <c r="AE99" s="179">
        <v>8.6403</v>
      </c>
      <c r="AF99" s="180">
        <v>4.634</v>
      </c>
      <c r="AG99" s="178">
        <v>3135.5</v>
      </c>
      <c r="AH99" s="179">
        <v>8.5559</v>
      </c>
      <c r="AI99" s="180">
        <v>3.971</v>
      </c>
      <c r="AJ99" s="178">
        <v>3135.3</v>
      </c>
      <c r="AK99" s="179">
        <v>8.4845</v>
      </c>
      <c r="AL99" s="180">
        <v>3.474</v>
      </c>
      <c r="AM99" s="178">
        <v>3135.1</v>
      </c>
      <c r="AN99" s="179">
        <v>8.4226</v>
      </c>
      <c r="AO99" s="180">
        <v>3.087</v>
      </c>
      <c r="AP99" s="178">
        <v>3134.9</v>
      </c>
      <c r="AQ99" s="179">
        <v>8.368</v>
      </c>
      <c r="AR99" s="180">
        <v>2.778</v>
      </c>
      <c r="AS99" s="178">
        <v>3134.7</v>
      </c>
      <c r="AT99" s="179">
        <v>8.3192</v>
      </c>
      <c r="AU99" s="180">
        <v>1.386</v>
      </c>
      <c r="AV99" s="178">
        <v>3132.6</v>
      </c>
      <c r="AW99" s="179">
        <v>7.9967</v>
      </c>
      <c r="AX99" s="180">
        <v>0.9223</v>
      </c>
      <c r="AY99" s="178">
        <v>3130.4</v>
      </c>
      <c r="AZ99" s="179">
        <v>7.8069</v>
      </c>
      <c r="BA99" s="180">
        <v>0.6903</v>
      </c>
      <c r="BB99" s="178">
        <v>3128.3</v>
      </c>
      <c r="BC99" s="179">
        <v>7.6716</v>
      </c>
      <c r="BD99" s="180">
        <v>0.5511</v>
      </c>
      <c r="BE99" s="178">
        <v>3126.2</v>
      </c>
      <c r="BF99" s="179">
        <v>7.5659</v>
      </c>
      <c r="BG99" s="180">
        <v>0.2727</v>
      </c>
      <c r="BH99" s="178">
        <v>3115.3</v>
      </c>
      <c r="BI99" s="179">
        <v>7.2326</v>
      </c>
      <c r="BJ99" s="180">
        <v>0.1799</v>
      </c>
      <c r="BK99" s="178">
        <v>3104</v>
      </c>
      <c r="BL99" s="179">
        <v>7.0315</v>
      </c>
      <c r="BM99" s="180">
        <v>0.1334</v>
      </c>
      <c r="BN99" s="178">
        <v>3092.4</v>
      </c>
      <c r="BO99" s="179">
        <v>6.8843</v>
      </c>
      <c r="BP99" s="210"/>
      <c r="BQ99" s="205"/>
      <c r="BR99" s="205"/>
      <c r="BS99" s="205"/>
      <c r="BT99" s="205"/>
      <c r="BU99" s="205"/>
      <c r="BV99" s="205"/>
      <c r="BW99" s="205"/>
      <c r="BX99" s="205"/>
      <c r="BY99" s="205"/>
      <c r="BZ99" s="205"/>
      <c r="CA99" s="205"/>
      <c r="CB99" s="205"/>
      <c r="CC99" s="205"/>
      <c r="CD99" s="205"/>
      <c r="CE99" s="205"/>
      <c r="CF99" s="205"/>
      <c r="CG99" s="205"/>
      <c r="CH99" s="205"/>
      <c r="CI99" s="205"/>
      <c r="CJ99" s="205"/>
      <c r="CK99" s="205"/>
      <c r="CL99" s="205"/>
      <c r="CM99" s="205"/>
      <c r="CN99" s="205"/>
      <c r="CO99" s="205"/>
      <c r="CP99" s="205"/>
      <c r="CQ99" s="205"/>
      <c r="CR99" s="205"/>
      <c r="CS99" s="205"/>
      <c r="CT99" s="205"/>
      <c r="CU99" s="205"/>
      <c r="CV99" s="205"/>
      <c r="CW99" s="205"/>
      <c r="CX99" s="205"/>
      <c r="CY99" s="205"/>
      <c r="CZ99" s="205"/>
      <c r="DA99" s="205"/>
      <c r="DB99" s="205"/>
      <c r="DC99" s="205"/>
      <c r="DD99" s="205"/>
      <c r="DE99" s="205"/>
      <c r="DF99" s="205"/>
      <c r="DG99" s="205"/>
      <c r="DH99" s="205"/>
      <c r="DI99" s="205"/>
      <c r="DJ99" s="205"/>
      <c r="DK99" s="205"/>
      <c r="DL99" s="205"/>
      <c r="DM99" s="205"/>
      <c r="DN99" s="205"/>
      <c r="DO99" s="205"/>
      <c r="DP99" s="205"/>
      <c r="DQ99" s="205"/>
      <c r="DR99" s="205"/>
      <c r="DS99" s="205"/>
      <c r="DT99" s="205"/>
      <c r="DU99" s="205"/>
      <c r="DV99" s="205"/>
      <c r="DW99" s="205"/>
      <c r="DX99" s="205"/>
      <c r="DY99" s="205"/>
      <c r="DZ99" s="205"/>
      <c r="EA99" s="205"/>
      <c r="EB99" s="205"/>
      <c r="EC99" s="205"/>
      <c r="ED99" s="205"/>
      <c r="EE99" s="205"/>
      <c r="EF99" s="205"/>
      <c r="EG99" s="205"/>
      <c r="EH99" s="205"/>
      <c r="EI99" s="205"/>
      <c r="EJ99" s="205"/>
      <c r="EK99" s="205"/>
      <c r="EL99" s="205"/>
      <c r="EM99" s="205"/>
      <c r="EN99" s="205"/>
      <c r="EO99" s="205"/>
      <c r="EP99" s="205"/>
      <c r="EQ99" s="205"/>
      <c r="ER99" s="205"/>
      <c r="ES99" s="205"/>
      <c r="ET99" s="205"/>
      <c r="EU99" s="205"/>
      <c r="EV99" s="205"/>
      <c r="EW99" s="205"/>
      <c r="EX99" s="205"/>
      <c r="EY99" s="205"/>
      <c r="EZ99" s="205"/>
      <c r="FA99" s="205"/>
      <c r="FB99" s="205"/>
      <c r="FC99" s="205"/>
      <c r="FD99" s="205"/>
      <c r="FE99" s="205"/>
      <c r="FF99" s="205"/>
      <c r="FG99" s="205"/>
      <c r="FH99" s="205"/>
      <c r="FI99" s="205"/>
      <c r="FJ99" s="205"/>
      <c r="FK99" s="205"/>
      <c r="FL99" s="205"/>
      <c r="FM99" s="205"/>
      <c r="FN99" s="205"/>
      <c r="FO99" s="205"/>
      <c r="FP99" s="205"/>
      <c r="FQ99" s="205"/>
      <c r="FR99" s="205"/>
      <c r="FS99" s="205"/>
      <c r="FT99" s="205"/>
      <c r="FU99" s="205"/>
      <c r="FV99" s="205"/>
      <c r="FW99" s="205"/>
      <c r="FX99" s="205"/>
      <c r="FY99" s="205"/>
      <c r="FZ99" s="205"/>
      <c r="GA99" s="205"/>
      <c r="GB99" s="205"/>
      <c r="GC99" s="205"/>
      <c r="GD99" s="205"/>
      <c r="GE99" s="205"/>
      <c r="GF99" s="205"/>
      <c r="GG99" s="205"/>
      <c r="GH99" s="205"/>
      <c r="GI99" s="205"/>
      <c r="GJ99" s="205"/>
      <c r="GK99" s="205"/>
      <c r="GL99" s="205"/>
      <c r="GM99" s="205"/>
      <c r="GN99" s="205"/>
      <c r="GO99" s="205"/>
      <c r="GP99" s="205"/>
      <c r="GQ99" s="205"/>
      <c r="GR99" s="205"/>
      <c r="GS99" s="205"/>
      <c r="GT99" s="205"/>
      <c r="GU99" s="205"/>
      <c r="GV99" s="205"/>
      <c r="GW99" s="205"/>
      <c r="GX99" s="205"/>
      <c r="GY99" s="205"/>
      <c r="GZ99" s="205"/>
      <c r="HA99" s="205"/>
      <c r="HB99" s="205"/>
      <c r="HC99" s="205"/>
      <c r="HD99" s="205"/>
      <c r="HE99" s="205"/>
      <c r="HF99" s="205"/>
      <c r="HG99" s="205"/>
      <c r="HH99" s="205"/>
      <c r="HI99" s="205"/>
      <c r="HJ99" s="205"/>
      <c r="HK99" s="205"/>
      <c r="HL99" s="205"/>
      <c r="HM99" s="205"/>
      <c r="HN99" s="205"/>
      <c r="HO99" s="205"/>
      <c r="HP99" s="205"/>
      <c r="HQ99" s="205"/>
      <c r="HR99" s="205"/>
      <c r="HS99" s="205"/>
      <c r="HT99" s="205"/>
      <c r="HU99" s="205"/>
      <c r="HV99" s="205"/>
      <c r="HW99" s="205"/>
      <c r="HX99" s="205"/>
      <c r="HY99" s="205"/>
      <c r="HZ99" s="205"/>
      <c r="IA99" s="205"/>
      <c r="IB99" s="205"/>
      <c r="IC99" s="205"/>
      <c r="ID99" s="205"/>
      <c r="IE99" s="205"/>
      <c r="IF99" s="205"/>
      <c r="IG99" s="205"/>
      <c r="IH99" s="205"/>
      <c r="II99" s="205"/>
      <c r="IJ99" s="205"/>
      <c r="IK99" s="205"/>
      <c r="IL99" s="205"/>
      <c r="IM99" s="205"/>
      <c r="IN99" s="205"/>
      <c r="IO99" s="205"/>
      <c r="IP99" s="205"/>
      <c r="IQ99" s="205"/>
      <c r="IR99" s="205"/>
      <c r="IS99" s="205"/>
    </row>
    <row r="100" spans="1:253" s="175" customFormat="1" ht="13.5">
      <c r="A100" s="176">
        <v>340</v>
      </c>
      <c r="B100" s="177">
        <v>282.97</v>
      </c>
      <c r="C100" s="178">
        <v>3157</v>
      </c>
      <c r="D100" s="179">
        <v>10.4802</v>
      </c>
      <c r="E100" s="180">
        <v>141.48</v>
      </c>
      <c r="F100" s="178">
        <v>3156.9</v>
      </c>
      <c r="G100" s="179">
        <v>10.1603</v>
      </c>
      <c r="H100" s="180">
        <v>94.32</v>
      </c>
      <c r="I100" s="178">
        <v>3156.9</v>
      </c>
      <c r="J100" s="179">
        <v>9.9732</v>
      </c>
      <c r="K100" s="180">
        <v>70.74</v>
      </c>
      <c r="L100" s="178">
        <v>3156.9</v>
      </c>
      <c r="M100" s="179">
        <v>9.8404</v>
      </c>
      <c r="N100" s="180">
        <v>56.59</v>
      </c>
      <c r="O100" s="178">
        <v>3156.9</v>
      </c>
      <c r="P100" s="179">
        <v>9.7374</v>
      </c>
      <c r="Q100" s="180">
        <v>28.29</v>
      </c>
      <c r="R100" s="178">
        <v>3156.8</v>
      </c>
      <c r="S100" s="179">
        <v>9.4174</v>
      </c>
      <c r="T100" s="180">
        <v>14.143</v>
      </c>
      <c r="U100" s="178">
        <v>3156.6</v>
      </c>
      <c r="V100" s="179">
        <v>9.0972</v>
      </c>
      <c r="W100" s="180">
        <v>9.427</v>
      </c>
      <c r="X100" s="178">
        <v>3156.4</v>
      </c>
      <c r="Y100" s="179">
        <v>8.9099</v>
      </c>
      <c r="Z100" s="180">
        <v>7.069</v>
      </c>
      <c r="AA100" s="178">
        <v>3156.2</v>
      </c>
      <c r="AB100" s="179">
        <v>8.7768</v>
      </c>
      <c r="AC100" s="180">
        <v>5.654</v>
      </c>
      <c r="AD100" s="178">
        <v>3156</v>
      </c>
      <c r="AE100" s="179">
        <v>8.6736</v>
      </c>
      <c r="AF100" s="180">
        <v>4.711</v>
      </c>
      <c r="AG100" s="178">
        <v>3155.8</v>
      </c>
      <c r="AH100" s="179">
        <v>8.5892</v>
      </c>
      <c r="AI100" s="180">
        <v>4.037</v>
      </c>
      <c r="AJ100" s="178">
        <v>3155.6</v>
      </c>
      <c r="AK100" s="179">
        <v>8.5178</v>
      </c>
      <c r="AL100" s="180">
        <v>3.532</v>
      </c>
      <c r="AM100" s="178">
        <v>3155.4</v>
      </c>
      <c r="AN100" s="179">
        <v>8.456</v>
      </c>
      <c r="AO100" s="180">
        <v>3.139</v>
      </c>
      <c r="AP100" s="178">
        <v>3155.2</v>
      </c>
      <c r="AQ100" s="179">
        <v>8.4014</v>
      </c>
      <c r="AR100" s="180">
        <v>2.824</v>
      </c>
      <c r="AS100" s="178">
        <v>3155.1</v>
      </c>
      <c r="AT100" s="179">
        <v>8.3525</v>
      </c>
      <c r="AU100" s="180">
        <v>1.41</v>
      </c>
      <c r="AV100" s="178">
        <v>3153</v>
      </c>
      <c r="AW100" s="179">
        <v>8.0302</v>
      </c>
      <c r="AX100" s="180">
        <v>0.938</v>
      </c>
      <c r="AY100" s="178">
        <v>3150.9</v>
      </c>
      <c r="AZ100" s="179">
        <v>7.8406</v>
      </c>
      <c r="BA100" s="180">
        <v>0.7021</v>
      </c>
      <c r="BB100" s="178">
        <v>3148.9</v>
      </c>
      <c r="BC100" s="179">
        <v>7.7054</v>
      </c>
      <c r="BD100" s="180">
        <v>0.5606</v>
      </c>
      <c r="BE100" s="178">
        <v>3146.9</v>
      </c>
      <c r="BF100" s="179">
        <v>7.6</v>
      </c>
      <c r="BG100" s="180">
        <v>0.2776</v>
      </c>
      <c r="BH100" s="178">
        <v>3136.5</v>
      </c>
      <c r="BI100" s="179">
        <v>7.2675</v>
      </c>
      <c r="BJ100" s="180">
        <v>0.1832</v>
      </c>
      <c r="BK100" s="178">
        <v>3125.8</v>
      </c>
      <c r="BL100" s="179">
        <v>7.0674</v>
      </c>
      <c r="BM100" s="180">
        <v>0.136</v>
      </c>
      <c r="BN100" s="178">
        <v>3114.9</v>
      </c>
      <c r="BO100" s="179">
        <v>6.9212</v>
      </c>
      <c r="BP100" s="210"/>
      <c r="BQ100" s="205"/>
      <c r="BR100" s="205"/>
      <c r="BS100" s="205"/>
      <c r="BT100" s="205"/>
      <c r="BU100" s="205"/>
      <c r="BV100" s="205"/>
      <c r="BW100" s="205"/>
      <c r="BX100" s="205"/>
      <c r="BY100" s="205"/>
      <c r="BZ100" s="205"/>
      <c r="CA100" s="205"/>
      <c r="CB100" s="205"/>
      <c r="CC100" s="205"/>
      <c r="CD100" s="205"/>
      <c r="CE100" s="205"/>
      <c r="CF100" s="205"/>
      <c r="CG100" s="205"/>
      <c r="CH100" s="205"/>
      <c r="CI100" s="205"/>
      <c r="CJ100" s="205"/>
      <c r="CK100" s="205"/>
      <c r="CL100" s="205"/>
      <c r="CM100" s="205"/>
      <c r="CN100" s="205"/>
      <c r="CO100" s="205"/>
      <c r="CP100" s="205"/>
      <c r="CQ100" s="205"/>
      <c r="CR100" s="205"/>
      <c r="CS100" s="205"/>
      <c r="CT100" s="205"/>
      <c r="CU100" s="205"/>
      <c r="CV100" s="205"/>
      <c r="CW100" s="205"/>
      <c r="CX100" s="205"/>
      <c r="CY100" s="205"/>
      <c r="CZ100" s="205"/>
      <c r="DA100" s="205"/>
      <c r="DB100" s="205"/>
      <c r="DC100" s="205"/>
      <c r="DD100" s="205"/>
      <c r="DE100" s="205"/>
      <c r="DF100" s="205"/>
      <c r="DG100" s="205"/>
      <c r="DH100" s="205"/>
      <c r="DI100" s="205"/>
      <c r="DJ100" s="205"/>
      <c r="DK100" s="205"/>
      <c r="DL100" s="205"/>
      <c r="DM100" s="205"/>
      <c r="DN100" s="205"/>
      <c r="DO100" s="205"/>
      <c r="DP100" s="205"/>
      <c r="DQ100" s="205"/>
      <c r="DR100" s="205"/>
      <c r="DS100" s="205"/>
      <c r="DT100" s="205"/>
      <c r="DU100" s="205"/>
      <c r="DV100" s="205"/>
      <c r="DW100" s="205"/>
      <c r="DX100" s="205"/>
      <c r="DY100" s="205"/>
      <c r="DZ100" s="205"/>
      <c r="EA100" s="205"/>
      <c r="EB100" s="205"/>
      <c r="EC100" s="205"/>
      <c r="ED100" s="205"/>
      <c r="EE100" s="205"/>
      <c r="EF100" s="205"/>
      <c r="EG100" s="205"/>
      <c r="EH100" s="205"/>
      <c r="EI100" s="205"/>
      <c r="EJ100" s="205"/>
      <c r="EK100" s="205"/>
      <c r="EL100" s="205"/>
      <c r="EM100" s="205"/>
      <c r="EN100" s="205"/>
      <c r="EO100" s="205"/>
      <c r="EP100" s="205"/>
      <c r="EQ100" s="205"/>
      <c r="ER100" s="205"/>
      <c r="ES100" s="205"/>
      <c r="ET100" s="205"/>
      <c r="EU100" s="205"/>
      <c r="EV100" s="205"/>
      <c r="EW100" s="205"/>
      <c r="EX100" s="205"/>
      <c r="EY100" s="205"/>
      <c r="EZ100" s="205"/>
      <c r="FA100" s="205"/>
      <c r="FB100" s="205"/>
      <c r="FC100" s="205"/>
      <c r="FD100" s="205"/>
      <c r="FE100" s="205"/>
      <c r="FF100" s="205"/>
      <c r="FG100" s="205"/>
      <c r="FH100" s="205"/>
      <c r="FI100" s="205"/>
      <c r="FJ100" s="205"/>
      <c r="FK100" s="205"/>
      <c r="FL100" s="205"/>
      <c r="FM100" s="205"/>
      <c r="FN100" s="205"/>
      <c r="FO100" s="205"/>
      <c r="FP100" s="205"/>
      <c r="FQ100" s="205"/>
      <c r="FR100" s="205"/>
      <c r="FS100" s="205"/>
      <c r="FT100" s="205"/>
      <c r="FU100" s="205"/>
      <c r="FV100" s="205"/>
      <c r="FW100" s="205"/>
      <c r="FX100" s="205"/>
      <c r="FY100" s="205"/>
      <c r="FZ100" s="205"/>
      <c r="GA100" s="205"/>
      <c r="GB100" s="205"/>
      <c r="GC100" s="205"/>
      <c r="GD100" s="205"/>
      <c r="GE100" s="205"/>
      <c r="GF100" s="205"/>
      <c r="GG100" s="205"/>
      <c r="GH100" s="205"/>
      <c r="GI100" s="205"/>
      <c r="GJ100" s="205"/>
      <c r="GK100" s="205"/>
      <c r="GL100" s="205"/>
      <c r="GM100" s="205"/>
      <c r="GN100" s="205"/>
      <c r="GO100" s="205"/>
      <c r="GP100" s="205"/>
      <c r="GQ100" s="205"/>
      <c r="GR100" s="205"/>
      <c r="GS100" s="205"/>
      <c r="GT100" s="205"/>
      <c r="GU100" s="205"/>
      <c r="GV100" s="205"/>
      <c r="GW100" s="205"/>
      <c r="GX100" s="205"/>
      <c r="GY100" s="205"/>
      <c r="GZ100" s="205"/>
      <c r="HA100" s="205"/>
      <c r="HB100" s="205"/>
      <c r="HC100" s="205"/>
      <c r="HD100" s="205"/>
      <c r="HE100" s="205"/>
      <c r="HF100" s="205"/>
      <c r="HG100" s="205"/>
      <c r="HH100" s="205"/>
      <c r="HI100" s="205"/>
      <c r="HJ100" s="205"/>
      <c r="HK100" s="205"/>
      <c r="HL100" s="205"/>
      <c r="HM100" s="205"/>
      <c r="HN100" s="205"/>
      <c r="HO100" s="205"/>
      <c r="HP100" s="205"/>
      <c r="HQ100" s="205"/>
      <c r="HR100" s="205"/>
      <c r="HS100" s="205"/>
      <c r="HT100" s="205"/>
      <c r="HU100" s="205"/>
      <c r="HV100" s="205"/>
      <c r="HW100" s="205"/>
      <c r="HX100" s="205"/>
      <c r="HY100" s="205"/>
      <c r="HZ100" s="205"/>
      <c r="IA100" s="205"/>
      <c r="IB100" s="205"/>
      <c r="IC100" s="205"/>
      <c r="ID100" s="205"/>
      <c r="IE100" s="205"/>
      <c r="IF100" s="205"/>
      <c r="IG100" s="205"/>
      <c r="IH100" s="205"/>
      <c r="II100" s="205"/>
      <c r="IJ100" s="205"/>
      <c r="IK100" s="205"/>
      <c r="IL100" s="205"/>
      <c r="IM100" s="205"/>
      <c r="IN100" s="205"/>
      <c r="IO100" s="205"/>
      <c r="IP100" s="205"/>
      <c r="IQ100" s="205"/>
      <c r="IR100" s="205"/>
      <c r="IS100" s="205"/>
    </row>
    <row r="101" spans="1:253" s="175" customFormat="1" ht="13.5">
      <c r="A101" s="176">
        <v>350</v>
      </c>
      <c r="B101" s="177">
        <v>287.58</v>
      </c>
      <c r="C101" s="178">
        <v>3177.2</v>
      </c>
      <c r="D101" s="179">
        <v>10.513</v>
      </c>
      <c r="E101" s="180">
        <v>143.79</v>
      </c>
      <c r="F101" s="178">
        <v>3177.2</v>
      </c>
      <c r="G101" s="179">
        <v>10.1931</v>
      </c>
      <c r="H101" s="180">
        <v>95.86</v>
      </c>
      <c r="I101" s="178">
        <v>3177.2</v>
      </c>
      <c r="J101" s="179">
        <v>10.006</v>
      </c>
      <c r="K101" s="180">
        <v>71.89</v>
      </c>
      <c r="L101" s="178">
        <v>3177.2</v>
      </c>
      <c r="M101" s="179">
        <v>9.8732</v>
      </c>
      <c r="N101" s="180">
        <v>57.51</v>
      </c>
      <c r="O101" s="178">
        <v>3177.1</v>
      </c>
      <c r="P101" s="179">
        <v>9.7702</v>
      </c>
      <c r="Q101" s="180">
        <v>28.75</v>
      </c>
      <c r="R101" s="178">
        <v>3177</v>
      </c>
      <c r="S101" s="179">
        <v>9.4502</v>
      </c>
      <c r="T101" s="180">
        <v>14.374</v>
      </c>
      <c r="U101" s="178">
        <v>3176.9</v>
      </c>
      <c r="V101" s="179">
        <v>9.13</v>
      </c>
      <c r="W101" s="180">
        <v>9.581</v>
      </c>
      <c r="X101" s="178">
        <v>3176.7</v>
      </c>
      <c r="Y101" s="179">
        <v>8.9427</v>
      </c>
      <c r="Z101" s="180">
        <v>7.185</v>
      </c>
      <c r="AA101" s="178">
        <v>3176.5</v>
      </c>
      <c r="AB101" s="179">
        <v>8.8097</v>
      </c>
      <c r="AC101" s="180">
        <v>5.747</v>
      </c>
      <c r="AD101" s="178">
        <v>3176.3</v>
      </c>
      <c r="AE101" s="179">
        <v>8.7065</v>
      </c>
      <c r="AF101" s="180">
        <v>4.788</v>
      </c>
      <c r="AG101" s="178">
        <v>3176.1</v>
      </c>
      <c r="AH101" s="179">
        <v>8.6221</v>
      </c>
      <c r="AI101" s="180">
        <v>4.103</v>
      </c>
      <c r="AJ101" s="178">
        <v>3175.9</v>
      </c>
      <c r="AK101" s="179">
        <v>8.5507</v>
      </c>
      <c r="AL101" s="180">
        <v>3.59</v>
      </c>
      <c r="AM101" s="178">
        <v>3175.7</v>
      </c>
      <c r="AN101" s="179">
        <v>8.4889</v>
      </c>
      <c r="AO101" s="180">
        <v>3.19</v>
      </c>
      <c r="AP101" s="178">
        <v>3175.5</v>
      </c>
      <c r="AQ101" s="179">
        <v>8.4343</v>
      </c>
      <c r="AR101" s="180">
        <v>2.871</v>
      </c>
      <c r="AS101" s="178">
        <v>3175.3</v>
      </c>
      <c r="AT101" s="179">
        <v>8.3854</v>
      </c>
      <c r="AU101" s="180">
        <v>1.433</v>
      </c>
      <c r="AV101" s="178">
        <v>3173.4</v>
      </c>
      <c r="AW101" s="179">
        <v>8.0633</v>
      </c>
      <c r="AX101" s="180">
        <v>0.9536</v>
      </c>
      <c r="AY101" s="178">
        <v>3171.5</v>
      </c>
      <c r="AZ101" s="179">
        <v>7.8739</v>
      </c>
      <c r="BA101" s="180">
        <v>0.7139</v>
      </c>
      <c r="BB101" s="178">
        <v>3169.5</v>
      </c>
      <c r="BC101" s="179">
        <v>7.7388</v>
      </c>
      <c r="BD101" s="180">
        <v>0.5701</v>
      </c>
      <c r="BE101" s="178">
        <v>3167.6</v>
      </c>
      <c r="BF101" s="179">
        <v>7.6335</v>
      </c>
      <c r="BG101" s="180">
        <v>0.2825</v>
      </c>
      <c r="BH101" s="178">
        <v>3157.7</v>
      </c>
      <c r="BI101" s="179">
        <v>7.3018</v>
      </c>
      <c r="BJ101" s="180">
        <v>0.1866</v>
      </c>
      <c r="BK101" s="178">
        <v>3147.6</v>
      </c>
      <c r="BL101" s="179">
        <v>7.1026</v>
      </c>
      <c r="BM101" s="180">
        <v>0.1386</v>
      </c>
      <c r="BN101" s="178">
        <v>3137.2</v>
      </c>
      <c r="BO101" s="179">
        <v>6.9574</v>
      </c>
      <c r="BP101" s="210"/>
      <c r="BQ101" s="205"/>
      <c r="BR101" s="205"/>
      <c r="BS101" s="205"/>
      <c r="BT101" s="205"/>
      <c r="BU101" s="205"/>
      <c r="BV101" s="205"/>
      <c r="BW101" s="205"/>
      <c r="BX101" s="205"/>
      <c r="BY101" s="205"/>
      <c r="BZ101" s="205"/>
      <c r="CA101" s="205"/>
      <c r="CB101" s="205"/>
      <c r="CC101" s="205"/>
      <c r="CD101" s="205"/>
      <c r="CE101" s="205"/>
      <c r="CF101" s="205"/>
      <c r="CG101" s="205"/>
      <c r="CH101" s="205"/>
      <c r="CI101" s="205"/>
      <c r="CJ101" s="205"/>
      <c r="CK101" s="205"/>
      <c r="CL101" s="205"/>
      <c r="CM101" s="205"/>
      <c r="CN101" s="205"/>
      <c r="CO101" s="205"/>
      <c r="CP101" s="205"/>
      <c r="CQ101" s="205"/>
      <c r="CR101" s="205"/>
      <c r="CS101" s="205"/>
      <c r="CT101" s="205"/>
      <c r="CU101" s="205"/>
      <c r="CV101" s="205"/>
      <c r="CW101" s="205"/>
      <c r="CX101" s="205"/>
      <c r="CY101" s="205"/>
      <c r="CZ101" s="205"/>
      <c r="DA101" s="205"/>
      <c r="DB101" s="205"/>
      <c r="DC101" s="205"/>
      <c r="DD101" s="205"/>
      <c r="DE101" s="205"/>
      <c r="DF101" s="205"/>
      <c r="DG101" s="205"/>
      <c r="DH101" s="205"/>
      <c r="DI101" s="205"/>
      <c r="DJ101" s="205"/>
      <c r="DK101" s="205"/>
      <c r="DL101" s="205"/>
      <c r="DM101" s="205"/>
      <c r="DN101" s="205"/>
      <c r="DO101" s="205"/>
      <c r="DP101" s="205"/>
      <c r="DQ101" s="205"/>
      <c r="DR101" s="205"/>
      <c r="DS101" s="205"/>
      <c r="DT101" s="205"/>
      <c r="DU101" s="205"/>
      <c r="DV101" s="205"/>
      <c r="DW101" s="205"/>
      <c r="DX101" s="205"/>
      <c r="DY101" s="205"/>
      <c r="DZ101" s="205"/>
      <c r="EA101" s="205"/>
      <c r="EB101" s="205"/>
      <c r="EC101" s="205"/>
      <c r="ED101" s="205"/>
      <c r="EE101" s="205"/>
      <c r="EF101" s="205"/>
      <c r="EG101" s="205"/>
      <c r="EH101" s="205"/>
      <c r="EI101" s="205"/>
      <c r="EJ101" s="205"/>
      <c r="EK101" s="205"/>
      <c r="EL101" s="205"/>
      <c r="EM101" s="205"/>
      <c r="EN101" s="205"/>
      <c r="EO101" s="205"/>
      <c r="EP101" s="205"/>
      <c r="EQ101" s="205"/>
      <c r="ER101" s="205"/>
      <c r="ES101" s="205"/>
      <c r="ET101" s="205"/>
      <c r="EU101" s="205"/>
      <c r="EV101" s="205"/>
      <c r="EW101" s="205"/>
      <c r="EX101" s="205"/>
      <c r="EY101" s="205"/>
      <c r="EZ101" s="205"/>
      <c r="FA101" s="205"/>
      <c r="FB101" s="205"/>
      <c r="FC101" s="205"/>
      <c r="FD101" s="205"/>
      <c r="FE101" s="205"/>
      <c r="FF101" s="205"/>
      <c r="FG101" s="205"/>
      <c r="FH101" s="205"/>
      <c r="FI101" s="205"/>
      <c r="FJ101" s="205"/>
      <c r="FK101" s="205"/>
      <c r="FL101" s="205"/>
      <c r="FM101" s="205"/>
      <c r="FN101" s="205"/>
      <c r="FO101" s="205"/>
      <c r="FP101" s="205"/>
      <c r="FQ101" s="205"/>
      <c r="FR101" s="205"/>
      <c r="FS101" s="205"/>
      <c r="FT101" s="205"/>
      <c r="FU101" s="205"/>
      <c r="FV101" s="205"/>
      <c r="FW101" s="205"/>
      <c r="FX101" s="205"/>
      <c r="FY101" s="205"/>
      <c r="FZ101" s="205"/>
      <c r="GA101" s="205"/>
      <c r="GB101" s="205"/>
      <c r="GC101" s="205"/>
      <c r="GD101" s="205"/>
      <c r="GE101" s="205"/>
      <c r="GF101" s="205"/>
      <c r="GG101" s="205"/>
      <c r="GH101" s="205"/>
      <c r="GI101" s="205"/>
      <c r="GJ101" s="205"/>
      <c r="GK101" s="205"/>
      <c r="GL101" s="205"/>
      <c r="GM101" s="205"/>
      <c r="GN101" s="205"/>
      <c r="GO101" s="205"/>
      <c r="GP101" s="205"/>
      <c r="GQ101" s="205"/>
      <c r="GR101" s="205"/>
      <c r="GS101" s="205"/>
      <c r="GT101" s="205"/>
      <c r="GU101" s="205"/>
      <c r="GV101" s="205"/>
      <c r="GW101" s="205"/>
      <c r="GX101" s="205"/>
      <c r="GY101" s="205"/>
      <c r="GZ101" s="205"/>
      <c r="HA101" s="205"/>
      <c r="HB101" s="205"/>
      <c r="HC101" s="205"/>
      <c r="HD101" s="205"/>
      <c r="HE101" s="205"/>
      <c r="HF101" s="205"/>
      <c r="HG101" s="205"/>
      <c r="HH101" s="205"/>
      <c r="HI101" s="205"/>
      <c r="HJ101" s="205"/>
      <c r="HK101" s="205"/>
      <c r="HL101" s="205"/>
      <c r="HM101" s="205"/>
      <c r="HN101" s="205"/>
      <c r="HO101" s="205"/>
      <c r="HP101" s="205"/>
      <c r="HQ101" s="205"/>
      <c r="HR101" s="205"/>
      <c r="HS101" s="205"/>
      <c r="HT101" s="205"/>
      <c r="HU101" s="205"/>
      <c r="HV101" s="205"/>
      <c r="HW101" s="205"/>
      <c r="HX101" s="205"/>
      <c r="HY101" s="205"/>
      <c r="HZ101" s="205"/>
      <c r="IA101" s="205"/>
      <c r="IB101" s="205"/>
      <c r="IC101" s="205"/>
      <c r="ID101" s="205"/>
      <c r="IE101" s="205"/>
      <c r="IF101" s="205"/>
      <c r="IG101" s="205"/>
      <c r="IH101" s="205"/>
      <c r="II101" s="205"/>
      <c r="IJ101" s="205"/>
      <c r="IK101" s="205"/>
      <c r="IL101" s="205"/>
      <c r="IM101" s="205"/>
      <c r="IN101" s="205"/>
      <c r="IO101" s="205"/>
      <c r="IP101" s="205"/>
      <c r="IQ101" s="205"/>
      <c r="IR101" s="205"/>
      <c r="IS101" s="205"/>
    </row>
    <row r="102" spans="1:253" s="175" customFormat="1" ht="13.5">
      <c r="A102" s="176">
        <v>360</v>
      </c>
      <c r="B102" s="177">
        <v>292.2</v>
      </c>
      <c r="C102" s="178">
        <v>3197.5</v>
      </c>
      <c r="D102" s="179">
        <v>10.5454</v>
      </c>
      <c r="E102" s="180">
        <v>146.1</v>
      </c>
      <c r="F102" s="178">
        <v>3197.5</v>
      </c>
      <c r="G102" s="179">
        <v>10.2255</v>
      </c>
      <c r="H102" s="180">
        <v>97.4</v>
      </c>
      <c r="I102" s="178">
        <v>3197.5</v>
      </c>
      <c r="J102" s="179">
        <v>10.0383</v>
      </c>
      <c r="K102" s="180">
        <v>73.05</v>
      </c>
      <c r="L102" s="178">
        <v>3197.5</v>
      </c>
      <c r="M102" s="179">
        <v>9.9055</v>
      </c>
      <c r="N102" s="180">
        <v>58.44</v>
      </c>
      <c r="O102" s="178">
        <v>3197.5</v>
      </c>
      <c r="P102" s="179">
        <v>9.8025</v>
      </c>
      <c r="Q102" s="180">
        <v>29.22</v>
      </c>
      <c r="R102" s="178">
        <v>3197.4</v>
      </c>
      <c r="S102" s="179">
        <v>9.4825</v>
      </c>
      <c r="T102" s="180">
        <v>14.605</v>
      </c>
      <c r="U102" s="178">
        <v>3197.2</v>
      </c>
      <c r="V102" s="179">
        <v>9.1624</v>
      </c>
      <c r="W102" s="180">
        <v>9.735</v>
      </c>
      <c r="X102" s="178">
        <v>3197</v>
      </c>
      <c r="Y102" s="179">
        <v>8.9751</v>
      </c>
      <c r="Z102" s="180">
        <v>7.3</v>
      </c>
      <c r="AA102" s="178">
        <v>3196.8</v>
      </c>
      <c r="AB102" s="179">
        <v>8.8421</v>
      </c>
      <c r="AC102" s="180">
        <v>5.839</v>
      </c>
      <c r="AD102" s="178">
        <v>3196.6</v>
      </c>
      <c r="AE102" s="179">
        <v>8.7389</v>
      </c>
      <c r="AF102" s="180">
        <v>4.865</v>
      </c>
      <c r="AG102" s="178">
        <v>3196.5</v>
      </c>
      <c r="AH102" s="179">
        <v>8.6545</v>
      </c>
      <c r="AI102" s="180">
        <v>4.17</v>
      </c>
      <c r="AJ102" s="178">
        <v>3196.3</v>
      </c>
      <c r="AK102" s="179">
        <v>8.5832</v>
      </c>
      <c r="AL102" s="180">
        <v>3.648</v>
      </c>
      <c r="AM102" s="178">
        <v>3196.1</v>
      </c>
      <c r="AN102" s="179">
        <v>8.5213</v>
      </c>
      <c r="AO102" s="180">
        <v>3.242</v>
      </c>
      <c r="AP102" s="178">
        <v>3195.9</v>
      </c>
      <c r="AQ102" s="179">
        <v>8.4668</v>
      </c>
      <c r="AR102" s="180">
        <v>2.917</v>
      </c>
      <c r="AS102" s="178">
        <v>3195.7</v>
      </c>
      <c r="AT102" s="179">
        <v>8.4179</v>
      </c>
      <c r="AU102" s="180">
        <v>1.456</v>
      </c>
      <c r="AV102" s="178">
        <v>3193.9</v>
      </c>
      <c r="AW102" s="179">
        <v>8.0959</v>
      </c>
      <c r="AX102" s="180">
        <v>0.9692</v>
      </c>
      <c r="AY102" s="178">
        <v>3192</v>
      </c>
      <c r="AZ102" s="179">
        <v>7.9066</v>
      </c>
      <c r="BA102" s="180">
        <v>0.7257</v>
      </c>
      <c r="BB102" s="178">
        <v>3190.2</v>
      </c>
      <c r="BC102" s="179">
        <v>7.7717</v>
      </c>
      <c r="BD102" s="180">
        <v>0.5796</v>
      </c>
      <c r="BE102" s="178">
        <v>3188.3</v>
      </c>
      <c r="BF102" s="179">
        <v>7.6665</v>
      </c>
      <c r="BG102" s="180">
        <v>0.2873</v>
      </c>
      <c r="BH102" s="178">
        <v>3178.9</v>
      </c>
      <c r="BI102" s="179">
        <v>7.3356</v>
      </c>
      <c r="BJ102" s="180">
        <v>0.1899</v>
      </c>
      <c r="BK102" s="178">
        <v>3169.3</v>
      </c>
      <c r="BL102" s="179">
        <v>7.1372</v>
      </c>
      <c r="BM102" s="180">
        <v>0.1411</v>
      </c>
      <c r="BN102" s="178">
        <v>3159.5</v>
      </c>
      <c r="BO102" s="179">
        <v>6.9929</v>
      </c>
      <c r="BP102" s="210"/>
      <c r="BQ102" s="205"/>
      <c r="BR102" s="205"/>
      <c r="BS102" s="205"/>
      <c r="BT102" s="205"/>
      <c r="BU102" s="205"/>
      <c r="BV102" s="205"/>
      <c r="BW102" s="205"/>
      <c r="BX102" s="205"/>
      <c r="BY102" s="205"/>
      <c r="BZ102" s="205"/>
      <c r="CA102" s="205"/>
      <c r="CB102" s="205"/>
      <c r="CC102" s="205"/>
      <c r="CD102" s="205"/>
      <c r="CE102" s="205"/>
      <c r="CF102" s="205"/>
      <c r="CG102" s="205"/>
      <c r="CH102" s="205"/>
      <c r="CI102" s="205"/>
      <c r="CJ102" s="205"/>
      <c r="CK102" s="205"/>
      <c r="CL102" s="205"/>
      <c r="CM102" s="205"/>
      <c r="CN102" s="205"/>
      <c r="CO102" s="205"/>
      <c r="CP102" s="205"/>
      <c r="CQ102" s="205"/>
      <c r="CR102" s="205"/>
      <c r="CS102" s="205"/>
      <c r="CT102" s="205"/>
      <c r="CU102" s="205"/>
      <c r="CV102" s="205"/>
      <c r="CW102" s="205"/>
      <c r="CX102" s="205"/>
      <c r="CY102" s="205"/>
      <c r="CZ102" s="205"/>
      <c r="DA102" s="205"/>
      <c r="DB102" s="205"/>
      <c r="DC102" s="205"/>
      <c r="DD102" s="205"/>
      <c r="DE102" s="205"/>
      <c r="DF102" s="205"/>
      <c r="DG102" s="205"/>
      <c r="DH102" s="205"/>
      <c r="DI102" s="205"/>
      <c r="DJ102" s="205"/>
      <c r="DK102" s="205"/>
      <c r="DL102" s="205"/>
      <c r="DM102" s="205"/>
      <c r="DN102" s="205"/>
      <c r="DO102" s="205"/>
      <c r="DP102" s="205"/>
      <c r="DQ102" s="205"/>
      <c r="DR102" s="205"/>
      <c r="DS102" s="205"/>
      <c r="DT102" s="205"/>
      <c r="DU102" s="205"/>
      <c r="DV102" s="205"/>
      <c r="DW102" s="205"/>
      <c r="DX102" s="205"/>
      <c r="DY102" s="205"/>
      <c r="DZ102" s="205"/>
      <c r="EA102" s="205"/>
      <c r="EB102" s="205"/>
      <c r="EC102" s="205"/>
      <c r="ED102" s="205"/>
      <c r="EE102" s="205"/>
      <c r="EF102" s="205"/>
      <c r="EG102" s="205"/>
      <c r="EH102" s="205"/>
      <c r="EI102" s="205"/>
      <c r="EJ102" s="205"/>
      <c r="EK102" s="205"/>
      <c r="EL102" s="205"/>
      <c r="EM102" s="205"/>
      <c r="EN102" s="205"/>
      <c r="EO102" s="205"/>
      <c r="EP102" s="205"/>
      <c r="EQ102" s="205"/>
      <c r="ER102" s="205"/>
      <c r="ES102" s="205"/>
      <c r="ET102" s="205"/>
      <c r="EU102" s="205"/>
      <c r="EV102" s="205"/>
      <c r="EW102" s="205"/>
      <c r="EX102" s="205"/>
      <c r="EY102" s="205"/>
      <c r="EZ102" s="205"/>
      <c r="FA102" s="205"/>
      <c r="FB102" s="205"/>
      <c r="FC102" s="205"/>
      <c r="FD102" s="205"/>
      <c r="FE102" s="205"/>
      <c r="FF102" s="205"/>
      <c r="FG102" s="205"/>
      <c r="FH102" s="205"/>
      <c r="FI102" s="205"/>
      <c r="FJ102" s="205"/>
      <c r="FK102" s="205"/>
      <c r="FL102" s="205"/>
      <c r="FM102" s="205"/>
      <c r="FN102" s="205"/>
      <c r="FO102" s="205"/>
      <c r="FP102" s="205"/>
      <c r="FQ102" s="205"/>
      <c r="FR102" s="205"/>
      <c r="FS102" s="205"/>
      <c r="FT102" s="205"/>
      <c r="FU102" s="205"/>
      <c r="FV102" s="205"/>
      <c r="FW102" s="205"/>
      <c r="FX102" s="205"/>
      <c r="FY102" s="205"/>
      <c r="FZ102" s="205"/>
      <c r="GA102" s="205"/>
      <c r="GB102" s="205"/>
      <c r="GC102" s="205"/>
      <c r="GD102" s="205"/>
      <c r="GE102" s="205"/>
      <c r="GF102" s="205"/>
      <c r="GG102" s="205"/>
      <c r="GH102" s="205"/>
      <c r="GI102" s="205"/>
      <c r="GJ102" s="205"/>
      <c r="GK102" s="205"/>
      <c r="GL102" s="205"/>
      <c r="GM102" s="205"/>
      <c r="GN102" s="205"/>
      <c r="GO102" s="205"/>
      <c r="GP102" s="205"/>
      <c r="GQ102" s="205"/>
      <c r="GR102" s="205"/>
      <c r="GS102" s="205"/>
      <c r="GT102" s="205"/>
      <c r="GU102" s="205"/>
      <c r="GV102" s="205"/>
      <c r="GW102" s="205"/>
      <c r="GX102" s="205"/>
      <c r="GY102" s="205"/>
      <c r="GZ102" s="205"/>
      <c r="HA102" s="205"/>
      <c r="HB102" s="205"/>
      <c r="HC102" s="205"/>
      <c r="HD102" s="205"/>
      <c r="HE102" s="205"/>
      <c r="HF102" s="205"/>
      <c r="HG102" s="205"/>
      <c r="HH102" s="205"/>
      <c r="HI102" s="205"/>
      <c r="HJ102" s="205"/>
      <c r="HK102" s="205"/>
      <c r="HL102" s="205"/>
      <c r="HM102" s="205"/>
      <c r="HN102" s="205"/>
      <c r="HO102" s="205"/>
      <c r="HP102" s="205"/>
      <c r="HQ102" s="205"/>
      <c r="HR102" s="205"/>
      <c r="HS102" s="205"/>
      <c r="HT102" s="205"/>
      <c r="HU102" s="205"/>
      <c r="HV102" s="205"/>
      <c r="HW102" s="205"/>
      <c r="HX102" s="205"/>
      <c r="HY102" s="205"/>
      <c r="HZ102" s="205"/>
      <c r="IA102" s="205"/>
      <c r="IB102" s="205"/>
      <c r="IC102" s="205"/>
      <c r="ID102" s="205"/>
      <c r="IE102" s="205"/>
      <c r="IF102" s="205"/>
      <c r="IG102" s="205"/>
      <c r="IH102" s="205"/>
      <c r="II102" s="205"/>
      <c r="IJ102" s="205"/>
      <c r="IK102" s="205"/>
      <c r="IL102" s="205"/>
      <c r="IM102" s="205"/>
      <c r="IN102" s="205"/>
      <c r="IO102" s="205"/>
      <c r="IP102" s="205"/>
      <c r="IQ102" s="205"/>
      <c r="IR102" s="205"/>
      <c r="IS102" s="205"/>
    </row>
    <row r="103" spans="1:253" s="175" customFormat="1" ht="13.5">
      <c r="A103" s="176">
        <v>370</v>
      </c>
      <c r="B103" s="177">
        <v>296.82</v>
      </c>
      <c r="C103" s="178">
        <v>3217.9</v>
      </c>
      <c r="D103" s="179">
        <v>10.5773</v>
      </c>
      <c r="E103" s="180">
        <v>148.4</v>
      </c>
      <c r="F103" s="178">
        <v>3217.9</v>
      </c>
      <c r="G103" s="179">
        <v>10.2574</v>
      </c>
      <c r="H103" s="180">
        <v>98.94</v>
      </c>
      <c r="I103" s="178">
        <v>3217.9</v>
      </c>
      <c r="J103" s="179">
        <v>10.0703</v>
      </c>
      <c r="K103" s="180">
        <v>74.2</v>
      </c>
      <c r="L103" s="178">
        <v>3217.9</v>
      </c>
      <c r="M103" s="179">
        <v>9.9375</v>
      </c>
      <c r="N103" s="180">
        <v>59.36</v>
      </c>
      <c r="O103" s="178">
        <v>3217.9</v>
      </c>
      <c r="P103" s="179">
        <v>9.8345</v>
      </c>
      <c r="Q103" s="180">
        <v>29.68</v>
      </c>
      <c r="R103" s="178">
        <v>3217.8</v>
      </c>
      <c r="S103" s="179">
        <v>9.5145</v>
      </c>
      <c r="T103" s="180">
        <v>14.836</v>
      </c>
      <c r="U103" s="178">
        <v>3217.6</v>
      </c>
      <c r="V103" s="179">
        <v>9.1944</v>
      </c>
      <c r="W103" s="180">
        <v>9.889</v>
      </c>
      <c r="X103" s="178">
        <v>3217.4</v>
      </c>
      <c r="Y103" s="179">
        <v>9.0071</v>
      </c>
      <c r="Z103" s="180">
        <v>7.416</v>
      </c>
      <c r="AA103" s="178">
        <v>3217.3</v>
      </c>
      <c r="AB103" s="179">
        <v>8.8741</v>
      </c>
      <c r="AC103" s="180">
        <v>5.932</v>
      </c>
      <c r="AD103" s="178">
        <v>3217.1</v>
      </c>
      <c r="AE103" s="179">
        <v>8.7709</v>
      </c>
      <c r="AF103" s="180">
        <v>4.942</v>
      </c>
      <c r="AG103" s="178">
        <v>3216.9</v>
      </c>
      <c r="AH103" s="179">
        <v>8.6806</v>
      </c>
      <c r="AI103" s="180">
        <v>4.236</v>
      </c>
      <c r="AJ103" s="178">
        <v>3216.7</v>
      </c>
      <c r="AK103" s="179">
        <v>8.6152</v>
      </c>
      <c r="AL103" s="180">
        <v>3.706</v>
      </c>
      <c r="AM103" s="178">
        <v>3216.6</v>
      </c>
      <c r="AN103" s="179">
        <v>8.5533</v>
      </c>
      <c r="AO103" s="180">
        <v>3.293</v>
      </c>
      <c r="AP103" s="178">
        <v>3216.4</v>
      </c>
      <c r="AQ103" s="179">
        <v>8.4988</v>
      </c>
      <c r="AR103" s="180">
        <v>2.964</v>
      </c>
      <c r="AS103" s="178">
        <v>3216.2</v>
      </c>
      <c r="AT103" s="179">
        <v>8.45</v>
      </c>
      <c r="AU103" s="180">
        <v>1.479</v>
      </c>
      <c r="AV103" s="178">
        <v>3214.5</v>
      </c>
      <c r="AW103" s="179">
        <v>8.1281</v>
      </c>
      <c r="AX103" s="180">
        <v>0.9848</v>
      </c>
      <c r="AY103" s="178">
        <v>3212.7</v>
      </c>
      <c r="AZ103" s="179">
        <v>7.939</v>
      </c>
      <c r="BA103" s="180">
        <v>0.7374</v>
      </c>
      <c r="BB103" s="178">
        <v>3210.9</v>
      </c>
      <c r="BC103" s="179">
        <v>7.8042</v>
      </c>
      <c r="BD103" s="180">
        <v>0.589</v>
      </c>
      <c r="BE103" s="178">
        <v>3209.2</v>
      </c>
      <c r="BF103" s="179">
        <v>7.6992</v>
      </c>
      <c r="BG103" s="180">
        <v>0.2921</v>
      </c>
      <c r="BH103" s="178">
        <v>3200.2</v>
      </c>
      <c r="BI103" s="179">
        <v>7.369</v>
      </c>
      <c r="BJ103" s="180">
        <v>0.1932</v>
      </c>
      <c r="BK103" s="178">
        <v>3191.1</v>
      </c>
      <c r="BL103" s="179">
        <v>7.1713</v>
      </c>
      <c r="BM103" s="180">
        <v>0.1436</v>
      </c>
      <c r="BN103" s="178">
        <v>3181.8</v>
      </c>
      <c r="BO103" s="179">
        <v>7.0278</v>
      </c>
      <c r="BP103" s="210"/>
      <c r="BQ103" s="205"/>
      <c r="BR103" s="205"/>
      <c r="BS103" s="205"/>
      <c r="BT103" s="205"/>
      <c r="BU103" s="205"/>
      <c r="BV103" s="205"/>
      <c r="BW103" s="205"/>
      <c r="BX103" s="205"/>
      <c r="BY103" s="205"/>
      <c r="BZ103" s="205"/>
      <c r="CA103" s="205"/>
      <c r="CB103" s="205"/>
      <c r="CC103" s="205"/>
      <c r="CD103" s="205"/>
      <c r="CE103" s="205"/>
      <c r="CF103" s="205"/>
      <c r="CG103" s="205"/>
      <c r="CH103" s="205"/>
      <c r="CI103" s="205"/>
      <c r="CJ103" s="205"/>
      <c r="CK103" s="205"/>
      <c r="CL103" s="205"/>
      <c r="CM103" s="205"/>
      <c r="CN103" s="205"/>
      <c r="CO103" s="205"/>
      <c r="CP103" s="205"/>
      <c r="CQ103" s="205"/>
      <c r="CR103" s="205"/>
      <c r="CS103" s="205"/>
      <c r="CT103" s="205"/>
      <c r="CU103" s="205"/>
      <c r="CV103" s="205"/>
      <c r="CW103" s="205"/>
      <c r="CX103" s="205"/>
      <c r="CY103" s="205"/>
      <c r="CZ103" s="205"/>
      <c r="DA103" s="205"/>
      <c r="DB103" s="205"/>
      <c r="DC103" s="205"/>
      <c r="DD103" s="205"/>
      <c r="DE103" s="205"/>
      <c r="DF103" s="205"/>
      <c r="DG103" s="205"/>
      <c r="DH103" s="205"/>
      <c r="DI103" s="205"/>
      <c r="DJ103" s="205"/>
      <c r="DK103" s="205"/>
      <c r="DL103" s="205"/>
      <c r="DM103" s="205"/>
      <c r="DN103" s="205"/>
      <c r="DO103" s="205"/>
      <c r="DP103" s="205"/>
      <c r="DQ103" s="205"/>
      <c r="DR103" s="205"/>
      <c r="DS103" s="205"/>
      <c r="DT103" s="205"/>
      <c r="DU103" s="205"/>
      <c r="DV103" s="205"/>
      <c r="DW103" s="205"/>
      <c r="DX103" s="205"/>
      <c r="DY103" s="205"/>
      <c r="DZ103" s="205"/>
      <c r="EA103" s="205"/>
      <c r="EB103" s="205"/>
      <c r="EC103" s="205"/>
      <c r="ED103" s="205"/>
      <c r="EE103" s="205"/>
      <c r="EF103" s="205"/>
      <c r="EG103" s="205"/>
      <c r="EH103" s="205"/>
      <c r="EI103" s="205"/>
      <c r="EJ103" s="205"/>
      <c r="EK103" s="205"/>
      <c r="EL103" s="205"/>
      <c r="EM103" s="205"/>
      <c r="EN103" s="205"/>
      <c r="EO103" s="205"/>
      <c r="EP103" s="205"/>
      <c r="EQ103" s="205"/>
      <c r="ER103" s="205"/>
      <c r="ES103" s="205"/>
      <c r="ET103" s="205"/>
      <c r="EU103" s="205"/>
      <c r="EV103" s="205"/>
      <c r="EW103" s="205"/>
      <c r="EX103" s="205"/>
      <c r="EY103" s="205"/>
      <c r="EZ103" s="205"/>
      <c r="FA103" s="205"/>
      <c r="FB103" s="205"/>
      <c r="FC103" s="205"/>
      <c r="FD103" s="205"/>
      <c r="FE103" s="205"/>
      <c r="FF103" s="205"/>
      <c r="FG103" s="205"/>
      <c r="FH103" s="205"/>
      <c r="FI103" s="205"/>
      <c r="FJ103" s="205"/>
      <c r="FK103" s="205"/>
      <c r="FL103" s="205"/>
      <c r="FM103" s="205"/>
      <c r="FN103" s="205"/>
      <c r="FO103" s="205"/>
      <c r="FP103" s="205"/>
      <c r="FQ103" s="205"/>
      <c r="FR103" s="205"/>
      <c r="FS103" s="205"/>
      <c r="FT103" s="205"/>
      <c r="FU103" s="205"/>
      <c r="FV103" s="205"/>
      <c r="FW103" s="205"/>
      <c r="FX103" s="205"/>
      <c r="FY103" s="205"/>
      <c r="FZ103" s="205"/>
      <c r="GA103" s="205"/>
      <c r="GB103" s="205"/>
      <c r="GC103" s="205"/>
      <c r="GD103" s="205"/>
      <c r="GE103" s="205"/>
      <c r="GF103" s="205"/>
      <c r="GG103" s="205"/>
      <c r="GH103" s="205"/>
      <c r="GI103" s="205"/>
      <c r="GJ103" s="205"/>
      <c r="GK103" s="205"/>
      <c r="GL103" s="205"/>
      <c r="GM103" s="205"/>
      <c r="GN103" s="205"/>
      <c r="GO103" s="205"/>
      <c r="GP103" s="205"/>
      <c r="GQ103" s="205"/>
      <c r="GR103" s="205"/>
      <c r="GS103" s="205"/>
      <c r="GT103" s="205"/>
      <c r="GU103" s="205"/>
      <c r="GV103" s="205"/>
      <c r="GW103" s="205"/>
      <c r="GX103" s="205"/>
      <c r="GY103" s="205"/>
      <c r="GZ103" s="205"/>
      <c r="HA103" s="205"/>
      <c r="HB103" s="205"/>
      <c r="HC103" s="205"/>
      <c r="HD103" s="205"/>
      <c r="HE103" s="205"/>
      <c r="HF103" s="205"/>
      <c r="HG103" s="205"/>
      <c r="HH103" s="205"/>
      <c r="HI103" s="205"/>
      <c r="HJ103" s="205"/>
      <c r="HK103" s="205"/>
      <c r="HL103" s="205"/>
      <c r="HM103" s="205"/>
      <c r="HN103" s="205"/>
      <c r="HO103" s="205"/>
      <c r="HP103" s="205"/>
      <c r="HQ103" s="205"/>
      <c r="HR103" s="205"/>
      <c r="HS103" s="205"/>
      <c r="HT103" s="205"/>
      <c r="HU103" s="205"/>
      <c r="HV103" s="205"/>
      <c r="HW103" s="205"/>
      <c r="HX103" s="205"/>
      <c r="HY103" s="205"/>
      <c r="HZ103" s="205"/>
      <c r="IA103" s="205"/>
      <c r="IB103" s="205"/>
      <c r="IC103" s="205"/>
      <c r="ID103" s="205"/>
      <c r="IE103" s="205"/>
      <c r="IF103" s="205"/>
      <c r="IG103" s="205"/>
      <c r="IH103" s="205"/>
      <c r="II103" s="205"/>
      <c r="IJ103" s="205"/>
      <c r="IK103" s="205"/>
      <c r="IL103" s="205"/>
      <c r="IM103" s="205"/>
      <c r="IN103" s="205"/>
      <c r="IO103" s="205"/>
      <c r="IP103" s="205"/>
      <c r="IQ103" s="205"/>
      <c r="IR103" s="205"/>
      <c r="IS103" s="205"/>
    </row>
    <row r="104" spans="1:253" s="175" customFormat="1" ht="13.5">
      <c r="A104" s="176">
        <v>380</v>
      </c>
      <c r="B104" s="177">
        <v>301.43</v>
      </c>
      <c r="C104" s="178">
        <v>3238.4</v>
      </c>
      <c r="D104" s="179">
        <v>10.6089</v>
      </c>
      <c r="E104" s="180">
        <v>150.71</v>
      </c>
      <c r="F104" s="178">
        <v>3238.4</v>
      </c>
      <c r="G104" s="179">
        <v>10.289</v>
      </c>
      <c r="H104" s="180">
        <v>100.47</v>
      </c>
      <c r="I104" s="178">
        <v>3238.4</v>
      </c>
      <c r="J104" s="179">
        <v>10.1018</v>
      </c>
      <c r="K104" s="180">
        <v>75.35</v>
      </c>
      <c r="L104" s="178">
        <v>3238.3</v>
      </c>
      <c r="M104" s="179">
        <v>9.969</v>
      </c>
      <c r="N104" s="180">
        <v>60.28</v>
      </c>
      <c r="O104" s="178">
        <v>3238.3</v>
      </c>
      <c r="P104" s="179">
        <v>9.866</v>
      </c>
      <c r="Q104" s="180">
        <v>30.14</v>
      </c>
      <c r="R104" s="178">
        <v>3238.2</v>
      </c>
      <c r="S104" s="179">
        <v>9.5461</v>
      </c>
      <c r="T104" s="180">
        <v>15.067</v>
      </c>
      <c r="U104" s="178">
        <v>3238.1</v>
      </c>
      <c r="V104" s="179">
        <v>9.226</v>
      </c>
      <c r="W104" s="180">
        <v>10.043</v>
      </c>
      <c r="X104" s="178">
        <v>3237.9</v>
      </c>
      <c r="Y104" s="179">
        <v>9.0387</v>
      </c>
      <c r="Z104" s="180">
        <v>7.531</v>
      </c>
      <c r="AA104" s="178">
        <v>3237.7</v>
      </c>
      <c r="AB104" s="179">
        <v>8.9057</v>
      </c>
      <c r="AC104" s="180">
        <v>6.024</v>
      </c>
      <c r="AD104" s="178">
        <v>3237.6</v>
      </c>
      <c r="AE104" s="179">
        <v>8.8025</v>
      </c>
      <c r="AF104" s="180">
        <v>5.02</v>
      </c>
      <c r="AG104" s="178">
        <v>3237.4</v>
      </c>
      <c r="AH104" s="179">
        <v>8.7182</v>
      </c>
      <c r="AI104" s="180">
        <v>4.302</v>
      </c>
      <c r="AJ104" s="178">
        <v>3237.2</v>
      </c>
      <c r="AK104" s="179">
        <v>8.6469</v>
      </c>
      <c r="AL104" s="180">
        <v>3.764</v>
      </c>
      <c r="AM104" s="178">
        <v>3237.1</v>
      </c>
      <c r="AN104" s="179">
        <v>8.5851</v>
      </c>
      <c r="AO104" s="180">
        <v>3.345</v>
      </c>
      <c r="AP104" s="178">
        <v>3236.9</v>
      </c>
      <c r="AQ104" s="179">
        <v>8.5305</v>
      </c>
      <c r="AR104" s="180">
        <v>3.01</v>
      </c>
      <c r="AS104" s="178">
        <v>3236.7</v>
      </c>
      <c r="AT104" s="179">
        <v>8.4817</v>
      </c>
      <c r="AU104" s="180">
        <v>1.503</v>
      </c>
      <c r="AV104" s="178">
        <v>3235.1</v>
      </c>
      <c r="AW104" s="179">
        <v>8.1599</v>
      </c>
      <c r="AX104" s="180">
        <v>1.0004</v>
      </c>
      <c r="AY104" s="178">
        <v>3233.4</v>
      </c>
      <c r="AZ104" s="179">
        <v>7.9709</v>
      </c>
      <c r="BA104" s="180">
        <v>0.7492</v>
      </c>
      <c r="BB104" s="178">
        <v>3231.7</v>
      </c>
      <c r="BC104" s="179">
        <v>7.8363</v>
      </c>
      <c r="BD104" s="180">
        <v>0.5984</v>
      </c>
      <c r="BE104" s="178">
        <v>3230</v>
      </c>
      <c r="BF104" s="179">
        <v>7.7314</v>
      </c>
      <c r="BG104" s="180">
        <v>0.297</v>
      </c>
      <c r="BH104" s="178">
        <v>3221.5</v>
      </c>
      <c r="BI104" s="179">
        <v>7.4019</v>
      </c>
      <c r="BJ104" s="180">
        <v>0.1964</v>
      </c>
      <c r="BK104" s="178">
        <v>3212.8</v>
      </c>
      <c r="BL104" s="179">
        <v>7.2049</v>
      </c>
      <c r="BM104" s="180">
        <v>0.1462</v>
      </c>
      <c r="BN104" s="178">
        <v>3204</v>
      </c>
      <c r="BO104" s="179">
        <v>7.0621</v>
      </c>
      <c r="BP104" s="210"/>
      <c r="BQ104" s="205"/>
      <c r="BR104" s="205"/>
      <c r="BS104" s="205"/>
      <c r="BT104" s="205"/>
      <c r="BU104" s="205"/>
      <c r="BV104" s="205"/>
      <c r="BW104" s="205"/>
      <c r="BX104" s="205"/>
      <c r="BY104" s="205"/>
      <c r="BZ104" s="205"/>
      <c r="CA104" s="205"/>
      <c r="CB104" s="205"/>
      <c r="CC104" s="205"/>
      <c r="CD104" s="205"/>
      <c r="CE104" s="205"/>
      <c r="CF104" s="205"/>
      <c r="CG104" s="205"/>
      <c r="CH104" s="205"/>
      <c r="CI104" s="205"/>
      <c r="CJ104" s="205"/>
      <c r="CK104" s="205"/>
      <c r="CL104" s="205"/>
      <c r="CM104" s="205"/>
      <c r="CN104" s="205"/>
      <c r="CO104" s="205"/>
      <c r="CP104" s="205"/>
      <c r="CQ104" s="205"/>
      <c r="CR104" s="205"/>
      <c r="CS104" s="205"/>
      <c r="CT104" s="205"/>
      <c r="CU104" s="205"/>
      <c r="CV104" s="205"/>
      <c r="CW104" s="205"/>
      <c r="CX104" s="205"/>
      <c r="CY104" s="205"/>
      <c r="CZ104" s="205"/>
      <c r="DA104" s="205"/>
      <c r="DB104" s="205"/>
      <c r="DC104" s="205"/>
      <c r="DD104" s="205"/>
      <c r="DE104" s="205"/>
      <c r="DF104" s="205"/>
      <c r="DG104" s="205"/>
      <c r="DH104" s="205"/>
      <c r="DI104" s="205"/>
      <c r="DJ104" s="205"/>
      <c r="DK104" s="205"/>
      <c r="DL104" s="205"/>
      <c r="DM104" s="205"/>
      <c r="DN104" s="205"/>
      <c r="DO104" s="205"/>
      <c r="DP104" s="205"/>
      <c r="DQ104" s="205"/>
      <c r="DR104" s="205"/>
      <c r="DS104" s="205"/>
      <c r="DT104" s="205"/>
      <c r="DU104" s="205"/>
      <c r="DV104" s="205"/>
      <c r="DW104" s="205"/>
      <c r="DX104" s="205"/>
      <c r="DY104" s="205"/>
      <c r="DZ104" s="205"/>
      <c r="EA104" s="205"/>
      <c r="EB104" s="205"/>
      <c r="EC104" s="205"/>
      <c r="ED104" s="205"/>
      <c r="EE104" s="205"/>
      <c r="EF104" s="205"/>
      <c r="EG104" s="205"/>
      <c r="EH104" s="205"/>
      <c r="EI104" s="205"/>
      <c r="EJ104" s="205"/>
      <c r="EK104" s="205"/>
      <c r="EL104" s="205"/>
      <c r="EM104" s="205"/>
      <c r="EN104" s="205"/>
      <c r="EO104" s="205"/>
      <c r="EP104" s="205"/>
      <c r="EQ104" s="205"/>
      <c r="ER104" s="205"/>
      <c r="ES104" s="205"/>
      <c r="ET104" s="205"/>
      <c r="EU104" s="205"/>
      <c r="EV104" s="205"/>
      <c r="EW104" s="205"/>
      <c r="EX104" s="205"/>
      <c r="EY104" s="205"/>
      <c r="EZ104" s="205"/>
      <c r="FA104" s="205"/>
      <c r="FB104" s="205"/>
      <c r="FC104" s="205"/>
      <c r="FD104" s="205"/>
      <c r="FE104" s="205"/>
      <c r="FF104" s="205"/>
      <c r="FG104" s="205"/>
      <c r="FH104" s="205"/>
      <c r="FI104" s="205"/>
      <c r="FJ104" s="205"/>
      <c r="FK104" s="205"/>
      <c r="FL104" s="205"/>
      <c r="FM104" s="205"/>
      <c r="FN104" s="205"/>
      <c r="FO104" s="205"/>
      <c r="FP104" s="205"/>
      <c r="FQ104" s="205"/>
      <c r="FR104" s="205"/>
      <c r="FS104" s="205"/>
      <c r="FT104" s="205"/>
      <c r="FU104" s="205"/>
      <c r="FV104" s="205"/>
      <c r="FW104" s="205"/>
      <c r="FX104" s="205"/>
      <c r="FY104" s="205"/>
      <c r="FZ104" s="205"/>
      <c r="GA104" s="205"/>
      <c r="GB104" s="205"/>
      <c r="GC104" s="205"/>
      <c r="GD104" s="205"/>
      <c r="GE104" s="205"/>
      <c r="GF104" s="205"/>
      <c r="GG104" s="205"/>
      <c r="GH104" s="205"/>
      <c r="GI104" s="205"/>
      <c r="GJ104" s="205"/>
      <c r="GK104" s="205"/>
      <c r="GL104" s="205"/>
      <c r="GM104" s="205"/>
      <c r="GN104" s="205"/>
      <c r="GO104" s="205"/>
      <c r="GP104" s="205"/>
      <c r="GQ104" s="205"/>
      <c r="GR104" s="205"/>
      <c r="GS104" s="205"/>
      <c r="GT104" s="205"/>
      <c r="GU104" s="205"/>
      <c r="GV104" s="205"/>
      <c r="GW104" s="205"/>
      <c r="GX104" s="205"/>
      <c r="GY104" s="205"/>
      <c r="GZ104" s="205"/>
      <c r="HA104" s="205"/>
      <c r="HB104" s="205"/>
      <c r="HC104" s="205"/>
      <c r="HD104" s="205"/>
      <c r="HE104" s="205"/>
      <c r="HF104" s="205"/>
      <c r="HG104" s="205"/>
      <c r="HH104" s="205"/>
      <c r="HI104" s="205"/>
      <c r="HJ104" s="205"/>
      <c r="HK104" s="205"/>
      <c r="HL104" s="205"/>
      <c r="HM104" s="205"/>
      <c r="HN104" s="205"/>
      <c r="HO104" s="205"/>
      <c r="HP104" s="205"/>
      <c r="HQ104" s="205"/>
      <c r="HR104" s="205"/>
      <c r="HS104" s="205"/>
      <c r="HT104" s="205"/>
      <c r="HU104" s="205"/>
      <c r="HV104" s="205"/>
      <c r="HW104" s="205"/>
      <c r="HX104" s="205"/>
      <c r="HY104" s="205"/>
      <c r="HZ104" s="205"/>
      <c r="IA104" s="205"/>
      <c r="IB104" s="205"/>
      <c r="IC104" s="205"/>
      <c r="ID104" s="205"/>
      <c r="IE104" s="205"/>
      <c r="IF104" s="205"/>
      <c r="IG104" s="205"/>
      <c r="IH104" s="205"/>
      <c r="II104" s="205"/>
      <c r="IJ104" s="205"/>
      <c r="IK104" s="205"/>
      <c r="IL104" s="205"/>
      <c r="IM104" s="205"/>
      <c r="IN104" s="205"/>
      <c r="IO104" s="205"/>
      <c r="IP104" s="205"/>
      <c r="IQ104" s="205"/>
      <c r="IR104" s="205"/>
      <c r="IS104" s="205"/>
    </row>
    <row r="105" spans="1:253" s="175" customFormat="1" ht="13.5">
      <c r="A105" s="176">
        <v>390</v>
      </c>
      <c r="B105" s="177">
        <v>306.05</v>
      </c>
      <c r="C105" s="178">
        <v>3258.9</v>
      </c>
      <c r="D105" s="179">
        <v>10.6401</v>
      </c>
      <c r="E105" s="180">
        <v>153.02</v>
      </c>
      <c r="F105" s="178">
        <v>3258.9</v>
      </c>
      <c r="G105" s="179">
        <v>10.3202</v>
      </c>
      <c r="H105" s="180">
        <v>102.01</v>
      </c>
      <c r="I105" s="178">
        <v>3258.9</v>
      </c>
      <c r="J105" s="179">
        <v>10.133</v>
      </c>
      <c r="K105" s="180">
        <v>76.51</v>
      </c>
      <c r="L105" s="178">
        <v>3258.9</v>
      </c>
      <c r="M105" s="179">
        <v>10.0002</v>
      </c>
      <c r="N105" s="180">
        <v>61.21</v>
      </c>
      <c r="O105" s="178">
        <v>3258.8</v>
      </c>
      <c r="P105" s="179">
        <v>9.8972</v>
      </c>
      <c r="Q105" s="180">
        <v>30.6</v>
      </c>
      <c r="R105" s="178">
        <v>3258.8</v>
      </c>
      <c r="S105" s="179">
        <v>9.5772</v>
      </c>
      <c r="T105" s="180">
        <v>15.298</v>
      </c>
      <c r="U105" s="178">
        <v>3258.6</v>
      </c>
      <c r="V105" s="179">
        <v>9.2572</v>
      </c>
      <c r="W105" s="180">
        <v>10.197</v>
      </c>
      <c r="X105" s="178">
        <v>3258.4</v>
      </c>
      <c r="Y105" s="179">
        <v>9.0699</v>
      </c>
      <c r="Z105" s="180">
        <v>7.647</v>
      </c>
      <c r="AA105" s="178">
        <v>3258.3</v>
      </c>
      <c r="AB105" s="179">
        <v>8.9369</v>
      </c>
      <c r="AC105" s="180">
        <v>6.117</v>
      </c>
      <c r="AD105" s="178">
        <v>3258.1</v>
      </c>
      <c r="AE105" s="179">
        <v>8.8338</v>
      </c>
      <c r="AF105" s="180">
        <v>5.097</v>
      </c>
      <c r="AG105" s="178">
        <v>3258</v>
      </c>
      <c r="AH105" s="179">
        <v>8.7494</v>
      </c>
      <c r="AI105" s="180">
        <v>4.368</v>
      </c>
      <c r="AJ105" s="178">
        <v>3257.8</v>
      </c>
      <c r="AK105" s="179">
        <v>8.6781</v>
      </c>
      <c r="AL105" s="180">
        <v>3.821</v>
      </c>
      <c r="AM105" s="178">
        <v>3257.7</v>
      </c>
      <c r="AN105" s="179">
        <v>8.6163</v>
      </c>
      <c r="AO105" s="180">
        <v>3.396</v>
      </c>
      <c r="AP105" s="178">
        <v>3257.5</v>
      </c>
      <c r="AQ105" s="179">
        <v>8.5618</v>
      </c>
      <c r="AR105" s="180">
        <v>3.056</v>
      </c>
      <c r="AS105" s="178">
        <v>3257.3</v>
      </c>
      <c r="AT105" s="179">
        <v>8.513</v>
      </c>
      <c r="AU105" s="180">
        <v>1.526</v>
      </c>
      <c r="AV105" s="178">
        <v>3255.7</v>
      </c>
      <c r="AW105" s="179">
        <v>8.1913</v>
      </c>
      <c r="AX105" s="180">
        <v>1.0159</v>
      </c>
      <c r="AY105" s="178">
        <v>3254.1</v>
      </c>
      <c r="AZ105" s="179">
        <v>8.0024</v>
      </c>
      <c r="BA105" s="180">
        <v>0.7609</v>
      </c>
      <c r="BB105" s="178">
        <v>3252.5</v>
      </c>
      <c r="BC105" s="179">
        <v>7.8679</v>
      </c>
      <c r="BD105" s="180">
        <v>0.6078</v>
      </c>
      <c r="BE105" s="178">
        <v>3250.9</v>
      </c>
      <c r="BF105" s="179">
        <v>7.7631</v>
      </c>
      <c r="BG105" s="180">
        <v>0.3018</v>
      </c>
      <c r="BH105" s="178">
        <v>3242.8</v>
      </c>
      <c r="BI105" s="179">
        <v>7.4342</v>
      </c>
      <c r="BJ105" s="180">
        <v>0.1997</v>
      </c>
      <c r="BK105" s="178">
        <v>3234.5</v>
      </c>
      <c r="BL105" s="179">
        <v>7.2378</v>
      </c>
      <c r="BM105" s="180">
        <v>0.1487</v>
      </c>
      <c r="BN105" s="178">
        <v>3226.1</v>
      </c>
      <c r="BO105" s="179">
        <v>7.0956</v>
      </c>
      <c r="BP105" s="210"/>
      <c r="BQ105" s="205"/>
      <c r="BR105" s="205"/>
      <c r="BS105" s="205"/>
      <c r="BT105" s="205"/>
      <c r="BU105" s="205"/>
      <c r="BV105" s="205"/>
      <c r="BW105" s="205"/>
      <c r="BX105" s="205"/>
      <c r="BY105" s="205"/>
      <c r="BZ105" s="205"/>
      <c r="CA105" s="205"/>
      <c r="CB105" s="205"/>
      <c r="CC105" s="205"/>
      <c r="CD105" s="205"/>
      <c r="CE105" s="205"/>
      <c r="CF105" s="205"/>
      <c r="CG105" s="205"/>
      <c r="CH105" s="205"/>
      <c r="CI105" s="205"/>
      <c r="CJ105" s="205"/>
      <c r="CK105" s="205"/>
      <c r="CL105" s="205"/>
      <c r="CM105" s="205"/>
      <c r="CN105" s="205"/>
      <c r="CO105" s="205"/>
      <c r="CP105" s="205"/>
      <c r="CQ105" s="205"/>
      <c r="CR105" s="205"/>
      <c r="CS105" s="205"/>
      <c r="CT105" s="205"/>
      <c r="CU105" s="205"/>
      <c r="CV105" s="205"/>
      <c r="CW105" s="205"/>
      <c r="CX105" s="205"/>
      <c r="CY105" s="205"/>
      <c r="CZ105" s="205"/>
      <c r="DA105" s="205"/>
      <c r="DB105" s="205"/>
      <c r="DC105" s="205"/>
      <c r="DD105" s="205"/>
      <c r="DE105" s="205"/>
      <c r="DF105" s="205"/>
      <c r="DG105" s="205"/>
      <c r="DH105" s="205"/>
      <c r="DI105" s="205"/>
      <c r="DJ105" s="205"/>
      <c r="DK105" s="205"/>
      <c r="DL105" s="205"/>
      <c r="DM105" s="205"/>
      <c r="DN105" s="205"/>
      <c r="DO105" s="205"/>
      <c r="DP105" s="205"/>
      <c r="DQ105" s="205"/>
      <c r="DR105" s="205"/>
      <c r="DS105" s="205"/>
      <c r="DT105" s="205"/>
      <c r="DU105" s="205"/>
      <c r="DV105" s="205"/>
      <c r="DW105" s="205"/>
      <c r="DX105" s="205"/>
      <c r="DY105" s="205"/>
      <c r="DZ105" s="205"/>
      <c r="EA105" s="205"/>
      <c r="EB105" s="205"/>
      <c r="EC105" s="205"/>
      <c r="ED105" s="205"/>
      <c r="EE105" s="205"/>
      <c r="EF105" s="205"/>
      <c r="EG105" s="205"/>
      <c r="EH105" s="205"/>
      <c r="EI105" s="205"/>
      <c r="EJ105" s="205"/>
      <c r="EK105" s="205"/>
      <c r="EL105" s="205"/>
      <c r="EM105" s="205"/>
      <c r="EN105" s="205"/>
      <c r="EO105" s="205"/>
      <c r="EP105" s="205"/>
      <c r="EQ105" s="205"/>
      <c r="ER105" s="205"/>
      <c r="ES105" s="205"/>
      <c r="ET105" s="205"/>
      <c r="EU105" s="205"/>
      <c r="EV105" s="205"/>
      <c r="EW105" s="205"/>
      <c r="EX105" s="205"/>
      <c r="EY105" s="205"/>
      <c r="EZ105" s="205"/>
      <c r="FA105" s="205"/>
      <c r="FB105" s="205"/>
      <c r="FC105" s="205"/>
      <c r="FD105" s="205"/>
      <c r="FE105" s="205"/>
      <c r="FF105" s="205"/>
      <c r="FG105" s="205"/>
      <c r="FH105" s="205"/>
      <c r="FI105" s="205"/>
      <c r="FJ105" s="205"/>
      <c r="FK105" s="205"/>
      <c r="FL105" s="205"/>
      <c r="FM105" s="205"/>
      <c r="FN105" s="205"/>
      <c r="FO105" s="205"/>
      <c r="FP105" s="205"/>
      <c r="FQ105" s="205"/>
      <c r="FR105" s="205"/>
      <c r="FS105" s="205"/>
      <c r="FT105" s="205"/>
      <c r="FU105" s="205"/>
      <c r="FV105" s="205"/>
      <c r="FW105" s="205"/>
      <c r="FX105" s="205"/>
      <c r="FY105" s="205"/>
      <c r="FZ105" s="205"/>
      <c r="GA105" s="205"/>
      <c r="GB105" s="205"/>
      <c r="GC105" s="205"/>
      <c r="GD105" s="205"/>
      <c r="GE105" s="205"/>
      <c r="GF105" s="205"/>
      <c r="GG105" s="205"/>
      <c r="GH105" s="205"/>
      <c r="GI105" s="205"/>
      <c r="GJ105" s="205"/>
      <c r="GK105" s="205"/>
      <c r="GL105" s="205"/>
      <c r="GM105" s="205"/>
      <c r="GN105" s="205"/>
      <c r="GO105" s="205"/>
      <c r="GP105" s="205"/>
      <c r="GQ105" s="205"/>
      <c r="GR105" s="205"/>
      <c r="GS105" s="205"/>
      <c r="GT105" s="205"/>
      <c r="GU105" s="205"/>
      <c r="GV105" s="205"/>
      <c r="GW105" s="205"/>
      <c r="GX105" s="205"/>
      <c r="GY105" s="205"/>
      <c r="GZ105" s="205"/>
      <c r="HA105" s="205"/>
      <c r="HB105" s="205"/>
      <c r="HC105" s="205"/>
      <c r="HD105" s="205"/>
      <c r="HE105" s="205"/>
      <c r="HF105" s="205"/>
      <c r="HG105" s="205"/>
      <c r="HH105" s="205"/>
      <c r="HI105" s="205"/>
      <c r="HJ105" s="205"/>
      <c r="HK105" s="205"/>
      <c r="HL105" s="205"/>
      <c r="HM105" s="205"/>
      <c r="HN105" s="205"/>
      <c r="HO105" s="205"/>
      <c r="HP105" s="205"/>
      <c r="HQ105" s="205"/>
      <c r="HR105" s="205"/>
      <c r="HS105" s="205"/>
      <c r="HT105" s="205"/>
      <c r="HU105" s="205"/>
      <c r="HV105" s="205"/>
      <c r="HW105" s="205"/>
      <c r="HX105" s="205"/>
      <c r="HY105" s="205"/>
      <c r="HZ105" s="205"/>
      <c r="IA105" s="205"/>
      <c r="IB105" s="205"/>
      <c r="IC105" s="205"/>
      <c r="ID105" s="205"/>
      <c r="IE105" s="205"/>
      <c r="IF105" s="205"/>
      <c r="IG105" s="205"/>
      <c r="IH105" s="205"/>
      <c r="II105" s="205"/>
      <c r="IJ105" s="205"/>
      <c r="IK105" s="205"/>
      <c r="IL105" s="205"/>
      <c r="IM105" s="205"/>
      <c r="IN105" s="205"/>
      <c r="IO105" s="205"/>
      <c r="IP105" s="205"/>
      <c r="IQ105" s="205"/>
      <c r="IR105" s="205"/>
      <c r="IS105" s="205"/>
    </row>
    <row r="106" spans="1:253" s="175" customFormat="1" ht="13.5">
      <c r="A106" s="176">
        <v>400</v>
      </c>
      <c r="B106" s="177">
        <v>310.66</v>
      </c>
      <c r="C106" s="178">
        <v>3279.5</v>
      </c>
      <c r="D106" s="179">
        <v>10.6709</v>
      </c>
      <c r="E106" s="180">
        <v>155.33</v>
      </c>
      <c r="F106" s="178">
        <v>3279.5</v>
      </c>
      <c r="G106" s="179">
        <v>10.351</v>
      </c>
      <c r="H106" s="180">
        <v>103.55</v>
      </c>
      <c r="I106" s="178">
        <v>3279.5</v>
      </c>
      <c r="J106" s="179">
        <v>10.164</v>
      </c>
      <c r="K106" s="180">
        <v>77.66</v>
      </c>
      <c r="L106" s="178">
        <v>3279.5</v>
      </c>
      <c r="M106" s="179">
        <v>10.031</v>
      </c>
      <c r="N106" s="180">
        <v>62.13</v>
      </c>
      <c r="O106" s="178">
        <v>3279.4</v>
      </c>
      <c r="P106" s="179">
        <v>9.928</v>
      </c>
      <c r="Q106" s="180">
        <v>31.06</v>
      </c>
      <c r="R106" s="178">
        <v>3279.4</v>
      </c>
      <c r="S106" s="179">
        <v>9.6081</v>
      </c>
      <c r="T106" s="180">
        <v>15.529</v>
      </c>
      <c r="U106" s="178">
        <v>3279.2</v>
      </c>
      <c r="V106" s="179">
        <v>9.288</v>
      </c>
      <c r="W106" s="180">
        <v>10.351</v>
      </c>
      <c r="X106" s="178">
        <v>3279.1</v>
      </c>
      <c r="Y106" s="179">
        <v>9.1007</v>
      </c>
      <c r="Z106" s="180">
        <v>7.763</v>
      </c>
      <c r="AA106" s="178">
        <v>3278.9</v>
      </c>
      <c r="AB106" s="179">
        <v>8.9678</v>
      </c>
      <c r="AC106" s="180">
        <v>6.209</v>
      </c>
      <c r="AD106" s="178">
        <v>3278.7</v>
      </c>
      <c r="AE106" s="179">
        <v>8.8646</v>
      </c>
      <c r="AF106" s="180">
        <v>5.174</v>
      </c>
      <c r="AG106" s="178">
        <v>3278.6</v>
      </c>
      <c r="AH106" s="179">
        <v>8.7803</v>
      </c>
      <c r="AI106" s="180">
        <v>4.434</v>
      </c>
      <c r="AJ106" s="178">
        <v>3278.4</v>
      </c>
      <c r="AK106" s="179">
        <v>8.709</v>
      </c>
      <c r="AL106" s="180">
        <v>3.879</v>
      </c>
      <c r="AM106" s="178">
        <v>3278.3</v>
      </c>
      <c r="AN106" s="179">
        <v>8.6472</v>
      </c>
      <c r="AO106" s="180">
        <v>3.448</v>
      </c>
      <c r="AP106" s="178">
        <v>3278.1</v>
      </c>
      <c r="AQ106" s="179">
        <v>8.5927</v>
      </c>
      <c r="AR106" s="180">
        <v>3.103</v>
      </c>
      <c r="AS106" s="178">
        <v>3278</v>
      </c>
      <c r="AT106" s="179">
        <v>8.5439</v>
      </c>
      <c r="AU106" s="180">
        <v>1.549</v>
      </c>
      <c r="AV106" s="178">
        <v>3276.5</v>
      </c>
      <c r="AW106" s="179">
        <v>8.2223</v>
      </c>
      <c r="AX106" s="180">
        <v>1.0315</v>
      </c>
      <c r="AY106" s="178">
        <v>3274.9</v>
      </c>
      <c r="AZ106" s="179">
        <v>8.0335</v>
      </c>
      <c r="BA106" s="180">
        <v>0.7726</v>
      </c>
      <c r="BB106" s="178">
        <v>3273.4</v>
      </c>
      <c r="BC106" s="179">
        <v>7.8991</v>
      </c>
      <c r="BD106" s="180">
        <v>0.6172</v>
      </c>
      <c r="BE106" s="178">
        <v>3271.8</v>
      </c>
      <c r="BF106" s="179">
        <v>7.7944</v>
      </c>
      <c r="BG106" s="180">
        <v>0.3066</v>
      </c>
      <c r="BH106" s="178">
        <v>3264</v>
      </c>
      <c r="BI106" s="179">
        <v>7.4606</v>
      </c>
      <c r="BJ106" s="180">
        <v>0.203</v>
      </c>
      <c r="BK106" s="178">
        <v>3256.1</v>
      </c>
      <c r="BL106" s="179">
        <v>7.2701</v>
      </c>
      <c r="BM106" s="180">
        <v>0.1512</v>
      </c>
      <c r="BN106" s="178">
        <v>3248.1</v>
      </c>
      <c r="BO106" s="179">
        <v>7.1285</v>
      </c>
      <c r="BP106" s="210"/>
      <c r="BQ106" s="205"/>
      <c r="BR106" s="205"/>
      <c r="BS106" s="205"/>
      <c r="BT106" s="205"/>
      <c r="BU106" s="205"/>
      <c r="BV106" s="205"/>
      <c r="BW106" s="205"/>
      <c r="BX106" s="205"/>
      <c r="BY106" s="205"/>
      <c r="BZ106" s="205"/>
      <c r="CA106" s="205"/>
      <c r="CB106" s="205"/>
      <c r="CC106" s="205"/>
      <c r="CD106" s="205"/>
      <c r="CE106" s="205"/>
      <c r="CF106" s="205"/>
      <c r="CG106" s="205"/>
      <c r="CH106" s="205"/>
      <c r="CI106" s="205"/>
      <c r="CJ106" s="205"/>
      <c r="CK106" s="205"/>
      <c r="CL106" s="205"/>
      <c r="CM106" s="205"/>
      <c r="CN106" s="205"/>
      <c r="CO106" s="205"/>
      <c r="CP106" s="205"/>
      <c r="CQ106" s="205"/>
      <c r="CR106" s="205"/>
      <c r="CS106" s="205"/>
      <c r="CT106" s="205"/>
      <c r="CU106" s="205"/>
      <c r="CV106" s="205"/>
      <c r="CW106" s="205"/>
      <c r="CX106" s="205"/>
      <c r="CY106" s="205"/>
      <c r="CZ106" s="205"/>
      <c r="DA106" s="205"/>
      <c r="DB106" s="205"/>
      <c r="DC106" s="205"/>
      <c r="DD106" s="205"/>
      <c r="DE106" s="205"/>
      <c r="DF106" s="205"/>
      <c r="DG106" s="205"/>
      <c r="DH106" s="205"/>
      <c r="DI106" s="205"/>
      <c r="DJ106" s="205"/>
      <c r="DK106" s="205"/>
      <c r="DL106" s="205"/>
      <c r="DM106" s="205"/>
      <c r="DN106" s="205"/>
      <c r="DO106" s="205"/>
      <c r="DP106" s="205"/>
      <c r="DQ106" s="205"/>
      <c r="DR106" s="205"/>
      <c r="DS106" s="205"/>
      <c r="DT106" s="205"/>
      <c r="DU106" s="205"/>
      <c r="DV106" s="205"/>
      <c r="DW106" s="205"/>
      <c r="DX106" s="205"/>
      <c r="DY106" s="205"/>
      <c r="DZ106" s="205"/>
      <c r="EA106" s="205"/>
      <c r="EB106" s="205"/>
      <c r="EC106" s="205"/>
      <c r="ED106" s="205"/>
      <c r="EE106" s="205"/>
      <c r="EF106" s="205"/>
      <c r="EG106" s="205"/>
      <c r="EH106" s="205"/>
      <c r="EI106" s="205"/>
      <c r="EJ106" s="205"/>
      <c r="EK106" s="205"/>
      <c r="EL106" s="205"/>
      <c r="EM106" s="205"/>
      <c r="EN106" s="205"/>
      <c r="EO106" s="205"/>
      <c r="EP106" s="205"/>
      <c r="EQ106" s="205"/>
      <c r="ER106" s="205"/>
      <c r="ES106" s="205"/>
      <c r="ET106" s="205"/>
      <c r="EU106" s="205"/>
      <c r="EV106" s="205"/>
      <c r="EW106" s="205"/>
      <c r="EX106" s="205"/>
      <c r="EY106" s="205"/>
      <c r="EZ106" s="205"/>
      <c r="FA106" s="205"/>
      <c r="FB106" s="205"/>
      <c r="FC106" s="205"/>
      <c r="FD106" s="205"/>
      <c r="FE106" s="205"/>
      <c r="FF106" s="205"/>
      <c r="FG106" s="205"/>
      <c r="FH106" s="205"/>
      <c r="FI106" s="205"/>
      <c r="FJ106" s="205"/>
      <c r="FK106" s="205"/>
      <c r="FL106" s="205"/>
      <c r="FM106" s="205"/>
      <c r="FN106" s="205"/>
      <c r="FO106" s="205"/>
      <c r="FP106" s="205"/>
      <c r="FQ106" s="205"/>
      <c r="FR106" s="205"/>
      <c r="FS106" s="205"/>
      <c r="FT106" s="205"/>
      <c r="FU106" s="205"/>
      <c r="FV106" s="205"/>
      <c r="FW106" s="205"/>
      <c r="FX106" s="205"/>
      <c r="FY106" s="205"/>
      <c r="FZ106" s="205"/>
      <c r="GA106" s="205"/>
      <c r="GB106" s="205"/>
      <c r="GC106" s="205"/>
      <c r="GD106" s="205"/>
      <c r="GE106" s="205"/>
      <c r="GF106" s="205"/>
      <c r="GG106" s="205"/>
      <c r="GH106" s="205"/>
      <c r="GI106" s="205"/>
      <c r="GJ106" s="205"/>
      <c r="GK106" s="205"/>
      <c r="GL106" s="205"/>
      <c r="GM106" s="205"/>
      <c r="GN106" s="205"/>
      <c r="GO106" s="205"/>
      <c r="GP106" s="205"/>
      <c r="GQ106" s="205"/>
      <c r="GR106" s="205"/>
      <c r="GS106" s="205"/>
      <c r="GT106" s="205"/>
      <c r="GU106" s="205"/>
      <c r="GV106" s="205"/>
      <c r="GW106" s="205"/>
      <c r="GX106" s="205"/>
      <c r="GY106" s="205"/>
      <c r="GZ106" s="205"/>
      <c r="HA106" s="205"/>
      <c r="HB106" s="205"/>
      <c r="HC106" s="205"/>
      <c r="HD106" s="205"/>
      <c r="HE106" s="205"/>
      <c r="HF106" s="205"/>
      <c r="HG106" s="205"/>
      <c r="HH106" s="205"/>
      <c r="HI106" s="205"/>
      <c r="HJ106" s="205"/>
      <c r="HK106" s="205"/>
      <c r="HL106" s="205"/>
      <c r="HM106" s="205"/>
      <c r="HN106" s="205"/>
      <c r="HO106" s="205"/>
      <c r="HP106" s="205"/>
      <c r="HQ106" s="205"/>
      <c r="HR106" s="205"/>
      <c r="HS106" s="205"/>
      <c r="HT106" s="205"/>
      <c r="HU106" s="205"/>
      <c r="HV106" s="205"/>
      <c r="HW106" s="205"/>
      <c r="HX106" s="205"/>
      <c r="HY106" s="205"/>
      <c r="HZ106" s="205"/>
      <c r="IA106" s="205"/>
      <c r="IB106" s="205"/>
      <c r="IC106" s="205"/>
      <c r="ID106" s="205"/>
      <c r="IE106" s="205"/>
      <c r="IF106" s="205"/>
      <c r="IG106" s="205"/>
      <c r="IH106" s="205"/>
      <c r="II106" s="205"/>
      <c r="IJ106" s="205"/>
      <c r="IK106" s="205"/>
      <c r="IL106" s="205"/>
      <c r="IM106" s="205"/>
      <c r="IN106" s="205"/>
      <c r="IO106" s="205"/>
      <c r="IP106" s="205"/>
      <c r="IQ106" s="205"/>
      <c r="IR106" s="205"/>
      <c r="IS106" s="205"/>
    </row>
    <row r="107" spans="1:253" s="175" customFormat="1" ht="13.5">
      <c r="A107" s="176">
        <v>410</v>
      </c>
      <c r="B107" s="177">
        <v>315.28</v>
      </c>
      <c r="C107" s="178">
        <v>3300.1</v>
      </c>
      <c r="D107" s="179">
        <v>10.701</v>
      </c>
      <c r="E107" s="180">
        <v>157.64</v>
      </c>
      <c r="F107" s="178">
        <v>3300.1</v>
      </c>
      <c r="G107" s="179">
        <v>10.381</v>
      </c>
      <c r="H107" s="180">
        <v>105.09</v>
      </c>
      <c r="I107" s="178">
        <v>3300.1</v>
      </c>
      <c r="J107" s="179">
        <v>10.194</v>
      </c>
      <c r="K107" s="180">
        <v>78.82</v>
      </c>
      <c r="L107" s="178">
        <v>3300.1</v>
      </c>
      <c r="M107" s="179">
        <v>10.061</v>
      </c>
      <c r="N107" s="180">
        <v>63.05</v>
      </c>
      <c r="O107" s="178">
        <v>3300.1</v>
      </c>
      <c r="P107" s="179">
        <v>9.9585</v>
      </c>
      <c r="Q107" s="180">
        <v>31.52</v>
      </c>
      <c r="R107" s="178">
        <v>3300</v>
      </c>
      <c r="S107" s="179">
        <v>9.6385</v>
      </c>
      <c r="T107" s="180">
        <v>15.76</v>
      </c>
      <c r="U107" s="178">
        <v>3299.9</v>
      </c>
      <c r="V107" s="179">
        <v>9.3185</v>
      </c>
      <c r="W107" s="180">
        <v>10.505</v>
      </c>
      <c r="X107" s="178">
        <v>3299.7</v>
      </c>
      <c r="Y107" s="179">
        <v>9.1312</v>
      </c>
      <c r="Z107" s="180">
        <v>7.878</v>
      </c>
      <c r="AA107" s="178">
        <v>3299.6</v>
      </c>
      <c r="AB107" s="179">
        <v>8.9983</v>
      </c>
      <c r="AC107" s="180">
        <v>6.302</v>
      </c>
      <c r="AD107" s="178">
        <v>3299.4</v>
      </c>
      <c r="AE107" s="179">
        <v>8.8951</v>
      </c>
      <c r="AF107" s="180">
        <v>5.251</v>
      </c>
      <c r="AG107" s="178">
        <v>3299.3</v>
      </c>
      <c r="AH107" s="179">
        <v>8.8108</v>
      </c>
      <c r="AI107" s="180">
        <v>4.5</v>
      </c>
      <c r="AJ107" s="178">
        <v>3299.1</v>
      </c>
      <c r="AK107" s="179">
        <v>8.7395</v>
      </c>
      <c r="AL107" s="180">
        <v>3.937</v>
      </c>
      <c r="AM107" s="178">
        <v>3299</v>
      </c>
      <c r="AN107" s="179">
        <v>8.6777</v>
      </c>
      <c r="AO107" s="180">
        <v>3.499</v>
      </c>
      <c r="AP107" s="178">
        <v>3298.8</v>
      </c>
      <c r="AQ107" s="179">
        <v>8.6232</v>
      </c>
      <c r="AR107" s="180">
        <v>3.149</v>
      </c>
      <c r="AS107" s="178">
        <v>3298.7</v>
      </c>
      <c r="AT107" s="179">
        <v>8.5744</v>
      </c>
      <c r="AU107" s="180">
        <v>1.572</v>
      </c>
      <c r="AV107" s="178">
        <v>3297.2</v>
      </c>
      <c r="AW107" s="179">
        <v>8.253</v>
      </c>
      <c r="AX107" s="180">
        <v>1.047</v>
      </c>
      <c r="AY107" s="178">
        <v>3295.7</v>
      </c>
      <c r="AZ107" s="179">
        <v>8.0642</v>
      </c>
      <c r="BA107" s="180">
        <v>0.7843</v>
      </c>
      <c r="BB107" s="178">
        <v>3294.3</v>
      </c>
      <c r="BC107" s="179">
        <v>7.9299</v>
      </c>
      <c r="BD107" s="180">
        <v>0.6266</v>
      </c>
      <c r="BE107" s="178">
        <v>3292.8</v>
      </c>
      <c r="BF107" s="179">
        <v>7.8253</v>
      </c>
      <c r="BG107" s="180">
        <v>0.3113</v>
      </c>
      <c r="BH107" s="178">
        <v>3285.3</v>
      </c>
      <c r="BI107" s="179">
        <v>7.4974</v>
      </c>
      <c r="BJ107" s="180">
        <v>0.2062</v>
      </c>
      <c r="BK107" s="178">
        <v>3277.7</v>
      </c>
      <c r="BL107" s="179">
        <v>7.302</v>
      </c>
      <c r="BM107" s="180">
        <v>0.1536</v>
      </c>
      <c r="BN107" s="178">
        <v>3270</v>
      </c>
      <c r="BO107" s="179">
        <v>7.1609</v>
      </c>
      <c r="BP107" s="210"/>
      <c r="BQ107" s="205"/>
      <c r="BR107" s="205"/>
      <c r="BS107" s="205"/>
      <c r="BT107" s="205"/>
      <c r="BU107" s="205"/>
      <c r="BV107" s="205"/>
      <c r="BW107" s="205"/>
      <c r="BX107" s="205"/>
      <c r="BY107" s="205"/>
      <c r="BZ107" s="205"/>
      <c r="CA107" s="205"/>
      <c r="CB107" s="205"/>
      <c r="CC107" s="205"/>
      <c r="CD107" s="205"/>
      <c r="CE107" s="205"/>
      <c r="CF107" s="205"/>
      <c r="CG107" s="205"/>
      <c r="CH107" s="205"/>
      <c r="CI107" s="205"/>
      <c r="CJ107" s="205"/>
      <c r="CK107" s="205"/>
      <c r="CL107" s="205"/>
      <c r="CM107" s="205"/>
      <c r="CN107" s="205"/>
      <c r="CO107" s="205"/>
      <c r="CP107" s="205"/>
      <c r="CQ107" s="205"/>
      <c r="CR107" s="205"/>
      <c r="CS107" s="205"/>
      <c r="CT107" s="205"/>
      <c r="CU107" s="205"/>
      <c r="CV107" s="205"/>
      <c r="CW107" s="205"/>
      <c r="CX107" s="205"/>
      <c r="CY107" s="205"/>
      <c r="CZ107" s="205"/>
      <c r="DA107" s="205"/>
      <c r="DB107" s="205"/>
      <c r="DC107" s="205"/>
      <c r="DD107" s="205"/>
      <c r="DE107" s="205"/>
      <c r="DF107" s="205"/>
      <c r="DG107" s="205"/>
      <c r="DH107" s="205"/>
      <c r="DI107" s="205"/>
      <c r="DJ107" s="205"/>
      <c r="DK107" s="205"/>
      <c r="DL107" s="205"/>
      <c r="DM107" s="205"/>
      <c r="DN107" s="205"/>
      <c r="DO107" s="205"/>
      <c r="DP107" s="205"/>
      <c r="DQ107" s="205"/>
      <c r="DR107" s="205"/>
      <c r="DS107" s="205"/>
      <c r="DT107" s="205"/>
      <c r="DU107" s="205"/>
      <c r="DV107" s="205"/>
      <c r="DW107" s="205"/>
      <c r="DX107" s="205"/>
      <c r="DY107" s="205"/>
      <c r="DZ107" s="205"/>
      <c r="EA107" s="205"/>
      <c r="EB107" s="205"/>
      <c r="EC107" s="205"/>
      <c r="ED107" s="205"/>
      <c r="EE107" s="205"/>
      <c r="EF107" s="205"/>
      <c r="EG107" s="205"/>
      <c r="EH107" s="205"/>
      <c r="EI107" s="205"/>
      <c r="EJ107" s="205"/>
      <c r="EK107" s="205"/>
      <c r="EL107" s="205"/>
      <c r="EM107" s="205"/>
      <c r="EN107" s="205"/>
      <c r="EO107" s="205"/>
      <c r="EP107" s="205"/>
      <c r="EQ107" s="205"/>
      <c r="ER107" s="205"/>
      <c r="ES107" s="205"/>
      <c r="ET107" s="205"/>
      <c r="EU107" s="205"/>
      <c r="EV107" s="205"/>
      <c r="EW107" s="205"/>
      <c r="EX107" s="205"/>
      <c r="EY107" s="205"/>
      <c r="EZ107" s="205"/>
      <c r="FA107" s="205"/>
      <c r="FB107" s="205"/>
      <c r="FC107" s="205"/>
      <c r="FD107" s="205"/>
      <c r="FE107" s="205"/>
      <c r="FF107" s="205"/>
      <c r="FG107" s="205"/>
      <c r="FH107" s="205"/>
      <c r="FI107" s="205"/>
      <c r="FJ107" s="205"/>
      <c r="FK107" s="205"/>
      <c r="FL107" s="205"/>
      <c r="FM107" s="205"/>
      <c r="FN107" s="205"/>
      <c r="FO107" s="205"/>
      <c r="FP107" s="205"/>
      <c r="FQ107" s="205"/>
      <c r="FR107" s="205"/>
      <c r="FS107" s="205"/>
      <c r="FT107" s="205"/>
      <c r="FU107" s="205"/>
      <c r="FV107" s="205"/>
      <c r="FW107" s="205"/>
      <c r="FX107" s="205"/>
      <c r="FY107" s="205"/>
      <c r="FZ107" s="205"/>
      <c r="GA107" s="205"/>
      <c r="GB107" s="205"/>
      <c r="GC107" s="205"/>
      <c r="GD107" s="205"/>
      <c r="GE107" s="205"/>
      <c r="GF107" s="205"/>
      <c r="GG107" s="205"/>
      <c r="GH107" s="205"/>
      <c r="GI107" s="205"/>
      <c r="GJ107" s="205"/>
      <c r="GK107" s="205"/>
      <c r="GL107" s="205"/>
      <c r="GM107" s="205"/>
      <c r="GN107" s="205"/>
      <c r="GO107" s="205"/>
      <c r="GP107" s="205"/>
      <c r="GQ107" s="205"/>
      <c r="GR107" s="205"/>
      <c r="GS107" s="205"/>
      <c r="GT107" s="205"/>
      <c r="GU107" s="205"/>
      <c r="GV107" s="205"/>
      <c r="GW107" s="205"/>
      <c r="GX107" s="205"/>
      <c r="GY107" s="205"/>
      <c r="GZ107" s="205"/>
      <c r="HA107" s="205"/>
      <c r="HB107" s="205"/>
      <c r="HC107" s="205"/>
      <c r="HD107" s="205"/>
      <c r="HE107" s="205"/>
      <c r="HF107" s="205"/>
      <c r="HG107" s="205"/>
      <c r="HH107" s="205"/>
      <c r="HI107" s="205"/>
      <c r="HJ107" s="205"/>
      <c r="HK107" s="205"/>
      <c r="HL107" s="205"/>
      <c r="HM107" s="205"/>
      <c r="HN107" s="205"/>
      <c r="HO107" s="205"/>
      <c r="HP107" s="205"/>
      <c r="HQ107" s="205"/>
      <c r="HR107" s="205"/>
      <c r="HS107" s="205"/>
      <c r="HT107" s="205"/>
      <c r="HU107" s="205"/>
      <c r="HV107" s="205"/>
      <c r="HW107" s="205"/>
      <c r="HX107" s="205"/>
      <c r="HY107" s="205"/>
      <c r="HZ107" s="205"/>
      <c r="IA107" s="205"/>
      <c r="IB107" s="205"/>
      <c r="IC107" s="205"/>
      <c r="ID107" s="205"/>
      <c r="IE107" s="205"/>
      <c r="IF107" s="205"/>
      <c r="IG107" s="205"/>
      <c r="IH107" s="205"/>
      <c r="II107" s="205"/>
      <c r="IJ107" s="205"/>
      <c r="IK107" s="205"/>
      <c r="IL107" s="205"/>
      <c r="IM107" s="205"/>
      <c r="IN107" s="205"/>
      <c r="IO107" s="205"/>
      <c r="IP107" s="205"/>
      <c r="IQ107" s="205"/>
      <c r="IR107" s="205"/>
      <c r="IS107" s="205"/>
    </row>
    <row r="108" spans="1:253" s="175" customFormat="1" ht="13.5">
      <c r="A108" s="176">
        <v>420</v>
      </c>
      <c r="B108" s="177">
        <v>319.89</v>
      </c>
      <c r="C108" s="178">
        <v>3320.8</v>
      </c>
      <c r="D108" s="179">
        <v>10.731</v>
      </c>
      <c r="E108" s="180">
        <v>159.94</v>
      </c>
      <c r="F108" s="178">
        <v>3320.8</v>
      </c>
      <c r="G108" s="179">
        <v>10.411</v>
      </c>
      <c r="H108" s="180">
        <v>106.63</v>
      </c>
      <c r="I108" s="178">
        <v>3320.8</v>
      </c>
      <c r="J108" s="179">
        <v>10.224</v>
      </c>
      <c r="K108" s="180">
        <v>79.97</v>
      </c>
      <c r="L108" s="178">
        <v>3320.8</v>
      </c>
      <c r="M108" s="179">
        <v>10.092</v>
      </c>
      <c r="N108" s="180">
        <v>63.98</v>
      </c>
      <c r="O108" s="178">
        <v>3320.8</v>
      </c>
      <c r="P108" s="179">
        <v>9.9886</v>
      </c>
      <c r="Q108" s="180">
        <v>31.99</v>
      </c>
      <c r="R108" s="178">
        <v>3320.7</v>
      </c>
      <c r="S108" s="179">
        <v>9.6686</v>
      </c>
      <c r="T108" s="180">
        <v>15.991</v>
      </c>
      <c r="U108" s="178">
        <v>3320.6</v>
      </c>
      <c r="V108" s="179">
        <v>9.3486</v>
      </c>
      <c r="W108" s="180">
        <v>10.659</v>
      </c>
      <c r="X108" s="178">
        <v>3320.5</v>
      </c>
      <c r="Y108" s="179">
        <v>9.1613</v>
      </c>
      <c r="Z108" s="180">
        <v>7.994</v>
      </c>
      <c r="AA108" s="178">
        <v>3320.3</v>
      </c>
      <c r="AB108" s="179">
        <v>9.0284</v>
      </c>
      <c r="AC108" s="180">
        <v>6.394</v>
      </c>
      <c r="AD108" s="178">
        <v>3320.2</v>
      </c>
      <c r="AE108" s="179">
        <v>8.9253</v>
      </c>
      <c r="AF108" s="180">
        <v>5.328</v>
      </c>
      <c r="AG108" s="178">
        <v>3320</v>
      </c>
      <c r="AH108" s="179">
        <v>8.841</v>
      </c>
      <c r="AI108" s="180">
        <v>4.566</v>
      </c>
      <c r="AJ108" s="178">
        <v>3319.9</v>
      </c>
      <c r="AK108" s="179">
        <v>8.7697</v>
      </c>
      <c r="AL108" s="180">
        <v>3.995</v>
      </c>
      <c r="AM108" s="178">
        <v>3319.8</v>
      </c>
      <c r="AN108" s="179">
        <v>8.7079</v>
      </c>
      <c r="AO108" s="180">
        <v>3.551</v>
      </c>
      <c r="AP108" s="178">
        <v>3319.6</v>
      </c>
      <c r="AQ108" s="179">
        <v>8.6534</v>
      </c>
      <c r="AR108" s="180">
        <v>3.195</v>
      </c>
      <c r="AS108" s="178">
        <v>3319.5</v>
      </c>
      <c r="AT108" s="179">
        <v>8.6046</v>
      </c>
      <c r="AU108" s="180">
        <v>1.596</v>
      </c>
      <c r="AV108" s="178">
        <v>3318.1</v>
      </c>
      <c r="AW108" s="179">
        <v>8.2832</v>
      </c>
      <c r="AX108" s="180">
        <v>1.0626</v>
      </c>
      <c r="AY108" s="178">
        <v>3316.6</v>
      </c>
      <c r="AZ108" s="179">
        <v>8.0946</v>
      </c>
      <c r="BA108" s="180">
        <v>0.796</v>
      </c>
      <c r="BB108" s="178">
        <v>3315.2</v>
      </c>
      <c r="BC108" s="179">
        <v>7.9603</v>
      </c>
      <c r="BD108" s="180">
        <v>0.636</v>
      </c>
      <c r="BE108" s="178">
        <v>3313.8</v>
      </c>
      <c r="BF108" s="179">
        <v>7.8558</v>
      </c>
      <c r="BG108" s="180">
        <v>0.3161</v>
      </c>
      <c r="BH108" s="178">
        <v>3306.6</v>
      </c>
      <c r="BI108" s="179">
        <v>7.5283</v>
      </c>
      <c r="BJ108" s="180">
        <v>0.2095</v>
      </c>
      <c r="BK108" s="178">
        <v>3299.3</v>
      </c>
      <c r="BL108" s="179">
        <v>7.3334</v>
      </c>
      <c r="BM108" s="180">
        <v>0.1561</v>
      </c>
      <c r="BN108" s="178">
        <v>3291.9</v>
      </c>
      <c r="BO108" s="179">
        <v>7.1927</v>
      </c>
      <c r="BP108" s="210"/>
      <c r="BQ108" s="205"/>
      <c r="BR108" s="205"/>
      <c r="BS108" s="205"/>
      <c r="BT108" s="205"/>
      <c r="BU108" s="205"/>
      <c r="BV108" s="205"/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5"/>
      <c r="CL108" s="205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5"/>
      <c r="DE108" s="205"/>
      <c r="DF108" s="205"/>
      <c r="DG108" s="205"/>
      <c r="DH108" s="205"/>
      <c r="DI108" s="205"/>
      <c r="DJ108" s="205"/>
      <c r="DK108" s="205"/>
      <c r="DL108" s="205"/>
      <c r="DM108" s="205"/>
      <c r="DN108" s="205"/>
      <c r="DO108" s="205"/>
      <c r="DP108" s="205"/>
      <c r="DQ108" s="205"/>
      <c r="DR108" s="205"/>
      <c r="DS108" s="205"/>
      <c r="DT108" s="205"/>
      <c r="DU108" s="205"/>
      <c r="DV108" s="205"/>
      <c r="DW108" s="205"/>
      <c r="DX108" s="205"/>
      <c r="DY108" s="205"/>
      <c r="DZ108" s="205"/>
      <c r="EA108" s="205"/>
      <c r="EB108" s="205"/>
      <c r="EC108" s="205"/>
      <c r="ED108" s="205"/>
      <c r="EE108" s="205"/>
      <c r="EF108" s="205"/>
      <c r="EG108" s="205"/>
      <c r="EH108" s="205"/>
      <c r="EI108" s="205"/>
      <c r="EJ108" s="205"/>
      <c r="EK108" s="205"/>
      <c r="EL108" s="205"/>
      <c r="EM108" s="205"/>
      <c r="EN108" s="205"/>
      <c r="EO108" s="205"/>
      <c r="EP108" s="205"/>
      <c r="EQ108" s="205"/>
      <c r="ER108" s="205"/>
      <c r="ES108" s="205"/>
      <c r="ET108" s="205"/>
      <c r="EU108" s="205"/>
      <c r="EV108" s="205"/>
      <c r="EW108" s="205"/>
      <c r="EX108" s="205"/>
      <c r="EY108" s="205"/>
      <c r="EZ108" s="205"/>
      <c r="FA108" s="205"/>
      <c r="FB108" s="205"/>
      <c r="FC108" s="205"/>
      <c r="FD108" s="205"/>
      <c r="FE108" s="205"/>
      <c r="FF108" s="205"/>
      <c r="FG108" s="205"/>
      <c r="FH108" s="205"/>
      <c r="FI108" s="205"/>
      <c r="FJ108" s="205"/>
      <c r="FK108" s="205"/>
      <c r="FL108" s="205"/>
      <c r="FM108" s="205"/>
      <c r="FN108" s="205"/>
      <c r="FO108" s="205"/>
      <c r="FP108" s="205"/>
      <c r="FQ108" s="205"/>
      <c r="FR108" s="205"/>
      <c r="FS108" s="205"/>
      <c r="FT108" s="205"/>
      <c r="FU108" s="205"/>
      <c r="FV108" s="205"/>
      <c r="FW108" s="205"/>
      <c r="FX108" s="205"/>
      <c r="FY108" s="205"/>
      <c r="FZ108" s="205"/>
      <c r="GA108" s="205"/>
      <c r="GB108" s="205"/>
      <c r="GC108" s="205"/>
      <c r="GD108" s="205"/>
      <c r="GE108" s="205"/>
      <c r="GF108" s="205"/>
      <c r="GG108" s="205"/>
      <c r="GH108" s="205"/>
      <c r="GI108" s="205"/>
      <c r="GJ108" s="205"/>
      <c r="GK108" s="205"/>
      <c r="GL108" s="205"/>
      <c r="GM108" s="205"/>
      <c r="GN108" s="205"/>
      <c r="GO108" s="205"/>
      <c r="GP108" s="205"/>
      <c r="GQ108" s="205"/>
      <c r="GR108" s="205"/>
      <c r="GS108" s="205"/>
      <c r="GT108" s="205"/>
      <c r="GU108" s="205"/>
      <c r="GV108" s="205"/>
      <c r="GW108" s="205"/>
      <c r="GX108" s="205"/>
      <c r="GY108" s="205"/>
      <c r="GZ108" s="205"/>
      <c r="HA108" s="205"/>
      <c r="HB108" s="205"/>
      <c r="HC108" s="205"/>
      <c r="HD108" s="205"/>
      <c r="HE108" s="205"/>
      <c r="HF108" s="205"/>
      <c r="HG108" s="205"/>
      <c r="HH108" s="205"/>
      <c r="HI108" s="205"/>
      <c r="HJ108" s="205"/>
      <c r="HK108" s="205"/>
      <c r="HL108" s="205"/>
      <c r="HM108" s="205"/>
      <c r="HN108" s="205"/>
      <c r="HO108" s="205"/>
      <c r="HP108" s="205"/>
      <c r="HQ108" s="205"/>
      <c r="HR108" s="205"/>
      <c r="HS108" s="205"/>
      <c r="HT108" s="205"/>
      <c r="HU108" s="205"/>
      <c r="HV108" s="205"/>
      <c r="HW108" s="205"/>
      <c r="HX108" s="205"/>
      <c r="HY108" s="205"/>
      <c r="HZ108" s="205"/>
      <c r="IA108" s="205"/>
      <c r="IB108" s="205"/>
      <c r="IC108" s="205"/>
      <c r="ID108" s="205"/>
      <c r="IE108" s="205"/>
      <c r="IF108" s="205"/>
      <c r="IG108" s="205"/>
      <c r="IH108" s="205"/>
      <c r="II108" s="205"/>
      <c r="IJ108" s="205"/>
      <c r="IK108" s="205"/>
      <c r="IL108" s="205"/>
      <c r="IM108" s="205"/>
      <c r="IN108" s="205"/>
      <c r="IO108" s="205"/>
      <c r="IP108" s="205"/>
      <c r="IQ108" s="205"/>
      <c r="IR108" s="205"/>
      <c r="IS108" s="205"/>
    </row>
    <row r="109" spans="1:253" s="175" customFormat="1" ht="13.5">
      <c r="A109" s="176">
        <v>430</v>
      </c>
      <c r="B109" s="177">
        <v>324.51</v>
      </c>
      <c r="C109" s="178">
        <v>3341.6</v>
      </c>
      <c r="D109" s="179">
        <v>10.761</v>
      </c>
      <c r="E109" s="180">
        <v>162.25</v>
      </c>
      <c r="F109" s="178">
        <v>3341.6</v>
      </c>
      <c r="G109" s="179">
        <v>10.441</v>
      </c>
      <c r="H109" s="180">
        <v>108.17</v>
      </c>
      <c r="I109" s="178">
        <v>3341.6</v>
      </c>
      <c r="J109" s="179">
        <v>10.254</v>
      </c>
      <c r="K109" s="180">
        <v>81.12</v>
      </c>
      <c r="L109" s="178">
        <v>3341.6</v>
      </c>
      <c r="M109" s="179">
        <v>10.121</v>
      </c>
      <c r="N109" s="180">
        <v>64.9</v>
      </c>
      <c r="O109" s="178">
        <v>3341.6</v>
      </c>
      <c r="P109" s="179">
        <v>10.018</v>
      </c>
      <c r="Q109" s="180">
        <v>32.45</v>
      </c>
      <c r="R109" s="178">
        <v>3341.5</v>
      </c>
      <c r="S109" s="179">
        <v>9.6984</v>
      </c>
      <c r="T109" s="180">
        <v>16.222</v>
      </c>
      <c r="U109" s="178">
        <v>3341.4</v>
      </c>
      <c r="V109" s="179">
        <v>9.3784</v>
      </c>
      <c r="W109" s="180">
        <v>10.813</v>
      </c>
      <c r="X109" s="178">
        <v>3341.2</v>
      </c>
      <c r="Y109" s="179">
        <v>9.1911</v>
      </c>
      <c r="Z109" s="180">
        <v>8.109</v>
      </c>
      <c r="AA109" s="178">
        <v>3341.1</v>
      </c>
      <c r="AB109" s="179">
        <v>9.0582</v>
      </c>
      <c r="AC109" s="180">
        <v>6.487</v>
      </c>
      <c r="AD109" s="178">
        <v>3341</v>
      </c>
      <c r="AE109" s="179">
        <v>8.9551</v>
      </c>
      <c r="AF109" s="180">
        <v>5.405</v>
      </c>
      <c r="AG109" s="178">
        <v>3340.8</v>
      </c>
      <c r="AH109" s="179">
        <v>8.8708</v>
      </c>
      <c r="AI109" s="180">
        <v>4.632</v>
      </c>
      <c r="AJ109" s="178">
        <v>3340.7</v>
      </c>
      <c r="AK109" s="179">
        <v>8.7995</v>
      </c>
      <c r="AL109" s="180">
        <v>4.053</v>
      </c>
      <c r="AM109" s="178">
        <v>3340.6</v>
      </c>
      <c r="AN109" s="179">
        <v>8.7377</v>
      </c>
      <c r="AO109" s="180">
        <v>3.602</v>
      </c>
      <c r="AP109" s="178">
        <v>3340.4</v>
      </c>
      <c r="AQ109" s="179">
        <v>8.6832</v>
      </c>
      <c r="AR109" s="180">
        <v>3.242</v>
      </c>
      <c r="AS109" s="178">
        <v>3340.3</v>
      </c>
      <c r="AT109" s="179">
        <v>8.6345</v>
      </c>
      <c r="AU109" s="180">
        <v>1.619</v>
      </c>
      <c r="AV109" s="178">
        <v>3338.9</v>
      </c>
      <c r="AW109" s="179">
        <v>8.3131</v>
      </c>
      <c r="AX109" s="180">
        <v>1.078</v>
      </c>
      <c r="AY109" s="178">
        <v>3337.6</v>
      </c>
      <c r="AZ109" s="179">
        <v>8.1246</v>
      </c>
      <c r="BA109" s="180">
        <v>0.8077</v>
      </c>
      <c r="BB109" s="178">
        <v>3336.2</v>
      </c>
      <c r="BC109" s="179">
        <v>7.9904</v>
      </c>
      <c r="BD109" s="180">
        <v>0.6454</v>
      </c>
      <c r="BE109" s="178">
        <v>3334.8</v>
      </c>
      <c r="BF109" s="179">
        <v>7.886</v>
      </c>
      <c r="BG109" s="180">
        <v>0.3209</v>
      </c>
      <c r="BH109" s="178">
        <v>3327.9</v>
      </c>
      <c r="BI109" s="179">
        <v>7.5588</v>
      </c>
      <c r="BJ109" s="180">
        <v>0.2127</v>
      </c>
      <c r="BK109" s="178">
        <v>3320.9</v>
      </c>
      <c r="BL109" s="179">
        <v>7.3644</v>
      </c>
      <c r="BM109" s="180">
        <v>0.1586</v>
      </c>
      <c r="BN109" s="178">
        <v>3313.8</v>
      </c>
      <c r="BO109" s="179">
        <v>7.2241</v>
      </c>
      <c r="BP109" s="210"/>
      <c r="BQ109" s="205"/>
      <c r="BR109" s="205"/>
      <c r="BS109" s="205"/>
      <c r="BT109" s="205"/>
      <c r="BU109" s="205"/>
      <c r="BV109" s="205"/>
      <c r="BW109" s="205"/>
      <c r="BX109" s="205"/>
      <c r="BY109" s="205"/>
      <c r="BZ109" s="205"/>
      <c r="CA109" s="205"/>
      <c r="CB109" s="205"/>
      <c r="CC109" s="205"/>
      <c r="CD109" s="205"/>
      <c r="CE109" s="205"/>
      <c r="CF109" s="205"/>
      <c r="CG109" s="205"/>
      <c r="CH109" s="205"/>
      <c r="CI109" s="205"/>
      <c r="CJ109" s="205"/>
      <c r="CK109" s="205"/>
      <c r="CL109" s="205"/>
      <c r="CM109" s="205"/>
      <c r="CN109" s="205"/>
      <c r="CO109" s="205"/>
      <c r="CP109" s="205"/>
      <c r="CQ109" s="205"/>
      <c r="CR109" s="205"/>
      <c r="CS109" s="205"/>
      <c r="CT109" s="205"/>
      <c r="CU109" s="205"/>
      <c r="CV109" s="205"/>
      <c r="CW109" s="205"/>
      <c r="CX109" s="205"/>
      <c r="CY109" s="205"/>
      <c r="CZ109" s="205"/>
      <c r="DA109" s="205"/>
      <c r="DB109" s="205"/>
      <c r="DC109" s="205"/>
      <c r="DD109" s="205"/>
      <c r="DE109" s="205"/>
      <c r="DF109" s="205"/>
      <c r="DG109" s="205"/>
      <c r="DH109" s="205"/>
      <c r="DI109" s="205"/>
      <c r="DJ109" s="205"/>
      <c r="DK109" s="205"/>
      <c r="DL109" s="205"/>
      <c r="DM109" s="205"/>
      <c r="DN109" s="205"/>
      <c r="DO109" s="205"/>
      <c r="DP109" s="205"/>
      <c r="DQ109" s="205"/>
      <c r="DR109" s="205"/>
      <c r="DS109" s="205"/>
      <c r="DT109" s="205"/>
      <c r="DU109" s="205"/>
      <c r="DV109" s="205"/>
      <c r="DW109" s="205"/>
      <c r="DX109" s="205"/>
      <c r="DY109" s="205"/>
      <c r="DZ109" s="205"/>
      <c r="EA109" s="205"/>
      <c r="EB109" s="205"/>
      <c r="EC109" s="205"/>
      <c r="ED109" s="205"/>
      <c r="EE109" s="205"/>
      <c r="EF109" s="205"/>
      <c r="EG109" s="205"/>
      <c r="EH109" s="205"/>
      <c r="EI109" s="205"/>
      <c r="EJ109" s="205"/>
      <c r="EK109" s="205"/>
      <c r="EL109" s="205"/>
      <c r="EM109" s="205"/>
      <c r="EN109" s="205"/>
      <c r="EO109" s="205"/>
      <c r="EP109" s="205"/>
      <c r="EQ109" s="205"/>
      <c r="ER109" s="205"/>
      <c r="ES109" s="205"/>
      <c r="ET109" s="205"/>
      <c r="EU109" s="205"/>
      <c r="EV109" s="205"/>
      <c r="EW109" s="205"/>
      <c r="EX109" s="205"/>
      <c r="EY109" s="205"/>
      <c r="EZ109" s="205"/>
      <c r="FA109" s="205"/>
      <c r="FB109" s="205"/>
      <c r="FC109" s="205"/>
      <c r="FD109" s="205"/>
      <c r="FE109" s="205"/>
      <c r="FF109" s="205"/>
      <c r="FG109" s="205"/>
      <c r="FH109" s="205"/>
      <c r="FI109" s="205"/>
      <c r="FJ109" s="205"/>
      <c r="FK109" s="205"/>
      <c r="FL109" s="205"/>
      <c r="FM109" s="205"/>
      <c r="FN109" s="205"/>
      <c r="FO109" s="205"/>
      <c r="FP109" s="205"/>
      <c r="FQ109" s="205"/>
      <c r="FR109" s="205"/>
      <c r="FS109" s="205"/>
      <c r="FT109" s="205"/>
      <c r="FU109" s="205"/>
      <c r="FV109" s="205"/>
      <c r="FW109" s="205"/>
      <c r="FX109" s="205"/>
      <c r="FY109" s="205"/>
      <c r="FZ109" s="205"/>
      <c r="GA109" s="205"/>
      <c r="GB109" s="205"/>
      <c r="GC109" s="205"/>
      <c r="GD109" s="205"/>
      <c r="GE109" s="205"/>
      <c r="GF109" s="205"/>
      <c r="GG109" s="205"/>
      <c r="GH109" s="205"/>
      <c r="GI109" s="205"/>
      <c r="GJ109" s="205"/>
      <c r="GK109" s="205"/>
      <c r="GL109" s="205"/>
      <c r="GM109" s="205"/>
      <c r="GN109" s="205"/>
      <c r="GO109" s="205"/>
      <c r="GP109" s="205"/>
      <c r="GQ109" s="205"/>
      <c r="GR109" s="205"/>
      <c r="GS109" s="205"/>
      <c r="GT109" s="205"/>
      <c r="GU109" s="205"/>
      <c r="GV109" s="205"/>
      <c r="GW109" s="205"/>
      <c r="GX109" s="205"/>
      <c r="GY109" s="205"/>
      <c r="GZ109" s="205"/>
      <c r="HA109" s="205"/>
      <c r="HB109" s="205"/>
      <c r="HC109" s="205"/>
      <c r="HD109" s="205"/>
      <c r="HE109" s="205"/>
      <c r="HF109" s="205"/>
      <c r="HG109" s="205"/>
      <c r="HH109" s="205"/>
      <c r="HI109" s="205"/>
      <c r="HJ109" s="205"/>
      <c r="HK109" s="205"/>
      <c r="HL109" s="205"/>
      <c r="HM109" s="205"/>
      <c r="HN109" s="205"/>
      <c r="HO109" s="205"/>
      <c r="HP109" s="205"/>
      <c r="HQ109" s="205"/>
      <c r="HR109" s="205"/>
      <c r="HS109" s="205"/>
      <c r="HT109" s="205"/>
      <c r="HU109" s="205"/>
      <c r="HV109" s="205"/>
      <c r="HW109" s="205"/>
      <c r="HX109" s="205"/>
      <c r="HY109" s="205"/>
      <c r="HZ109" s="205"/>
      <c r="IA109" s="205"/>
      <c r="IB109" s="205"/>
      <c r="IC109" s="205"/>
      <c r="ID109" s="205"/>
      <c r="IE109" s="205"/>
      <c r="IF109" s="205"/>
      <c r="IG109" s="205"/>
      <c r="IH109" s="205"/>
      <c r="II109" s="205"/>
      <c r="IJ109" s="205"/>
      <c r="IK109" s="205"/>
      <c r="IL109" s="205"/>
      <c r="IM109" s="205"/>
      <c r="IN109" s="205"/>
      <c r="IO109" s="205"/>
      <c r="IP109" s="205"/>
      <c r="IQ109" s="205"/>
      <c r="IR109" s="205"/>
      <c r="IS109" s="205"/>
    </row>
    <row r="110" spans="1:253" s="175" customFormat="1" ht="13.5">
      <c r="A110" s="176">
        <v>440</v>
      </c>
      <c r="B110" s="177">
        <v>329.12</v>
      </c>
      <c r="C110" s="178">
        <v>3362.5</v>
      </c>
      <c r="D110" s="179">
        <v>10.791</v>
      </c>
      <c r="E110" s="180">
        <v>164.56</v>
      </c>
      <c r="F110" s="178">
        <v>3362.5</v>
      </c>
      <c r="G110" s="179">
        <v>10.471</v>
      </c>
      <c r="H110" s="180">
        <v>109.7</v>
      </c>
      <c r="I110" s="178">
        <v>3362.5</v>
      </c>
      <c r="J110" s="179">
        <v>10.284</v>
      </c>
      <c r="K110" s="180">
        <v>82.28</v>
      </c>
      <c r="L110" s="178">
        <v>3362.4</v>
      </c>
      <c r="M110" s="179">
        <v>10.151</v>
      </c>
      <c r="N110" s="180">
        <v>65.82</v>
      </c>
      <c r="O110" s="178">
        <v>3362.4</v>
      </c>
      <c r="P110" s="179">
        <v>10.048</v>
      </c>
      <c r="Q110" s="180">
        <v>32.91</v>
      </c>
      <c r="R110" s="178">
        <v>3362.4</v>
      </c>
      <c r="S110" s="179">
        <v>9.7279</v>
      </c>
      <c r="T110" s="180">
        <v>16.45</v>
      </c>
      <c r="U110" s="178">
        <v>3362.2</v>
      </c>
      <c r="V110" s="179">
        <v>9.4078</v>
      </c>
      <c r="W110" s="180">
        <v>10.967</v>
      </c>
      <c r="X110" s="178">
        <v>3362.1</v>
      </c>
      <c r="Y110" s="179">
        <v>9.2206</v>
      </c>
      <c r="Z110" s="180">
        <v>8.225</v>
      </c>
      <c r="AA110" s="178">
        <v>3362</v>
      </c>
      <c r="AB110" s="179">
        <v>9.0877</v>
      </c>
      <c r="AC110" s="180">
        <v>6.579</v>
      </c>
      <c r="AD110" s="178">
        <v>3361.9</v>
      </c>
      <c r="AE110" s="179">
        <v>8.9845</v>
      </c>
      <c r="AF110" s="180">
        <v>5.482</v>
      </c>
      <c r="AG110" s="178">
        <v>3361.7</v>
      </c>
      <c r="AH110" s="179">
        <v>8.9003</v>
      </c>
      <c r="AI110" s="180">
        <v>4.698</v>
      </c>
      <c r="AJ110" s="178">
        <v>3361.6</v>
      </c>
      <c r="AK110" s="179">
        <v>8.829</v>
      </c>
      <c r="AL110" s="180">
        <v>4.111</v>
      </c>
      <c r="AM110" s="178">
        <v>3361.5</v>
      </c>
      <c r="AN110" s="179">
        <v>8.7672</v>
      </c>
      <c r="AO110" s="180">
        <v>3.653</v>
      </c>
      <c r="AP110" s="178">
        <v>3361.3</v>
      </c>
      <c r="AQ110" s="179">
        <v>8.7127</v>
      </c>
      <c r="AR110" s="180">
        <v>3.288</v>
      </c>
      <c r="AS110" s="178">
        <v>3361.2</v>
      </c>
      <c r="AT110" s="179">
        <v>8.664</v>
      </c>
      <c r="AU110" s="180">
        <v>1.642</v>
      </c>
      <c r="AV110" s="178">
        <v>3359.9</v>
      </c>
      <c r="AW110" s="179">
        <v>8.3427</v>
      </c>
      <c r="AX110" s="180">
        <v>1.094</v>
      </c>
      <c r="AY110" s="178">
        <v>3358.6</v>
      </c>
      <c r="AZ110" s="179">
        <v>8.1542</v>
      </c>
      <c r="BA110" s="180">
        <v>0.8193</v>
      </c>
      <c r="BB110" s="178">
        <v>3357.3</v>
      </c>
      <c r="BC110" s="179">
        <v>8.0201</v>
      </c>
      <c r="BD110" s="180">
        <v>0.6548</v>
      </c>
      <c r="BE110" s="178">
        <v>3355.9</v>
      </c>
      <c r="BF110" s="179">
        <v>7.9158</v>
      </c>
      <c r="BG110" s="180">
        <v>0.3256</v>
      </c>
      <c r="BH110" s="178">
        <v>3349.3</v>
      </c>
      <c r="BI110" s="179">
        <v>7.589</v>
      </c>
      <c r="BJ110" s="180">
        <v>0.2159</v>
      </c>
      <c r="BK110" s="178">
        <v>3342.6</v>
      </c>
      <c r="BL110" s="179">
        <v>7.3949</v>
      </c>
      <c r="BM110" s="180">
        <v>0.161</v>
      </c>
      <c r="BN110" s="178">
        <v>3335.7</v>
      </c>
      <c r="BO110" s="179">
        <v>7.255</v>
      </c>
      <c r="BP110" s="210"/>
      <c r="BQ110" s="205"/>
      <c r="BR110" s="205"/>
      <c r="BS110" s="205"/>
      <c r="BT110" s="205"/>
      <c r="BU110" s="205"/>
      <c r="BV110" s="205"/>
      <c r="BW110" s="205"/>
      <c r="BX110" s="205"/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205"/>
      <c r="CI110" s="205"/>
      <c r="CJ110" s="205"/>
      <c r="CK110" s="205"/>
      <c r="CL110" s="205"/>
      <c r="CM110" s="205"/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205"/>
      <c r="DB110" s="205"/>
      <c r="DC110" s="205"/>
      <c r="DD110" s="205"/>
      <c r="DE110" s="205"/>
      <c r="DF110" s="205"/>
      <c r="DG110" s="205"/>
      <c r="DH110" s="205"/>
      <c r="DI110" s="205"/>
      <c r="DJ110" s="205"/>
      <c r="DK110" s="205"/>
      <c r="DL110" s="205"/>
      <c r="DM110" s="205"/>
      <c r="DN110" s="205"/>
      <c r="DO110" s="205"/>
      <c r="DP110" s="205"/>
      <c r="DQ110" s="205"/>
      <c r="DR110" s="205"/>
      <c r="DS110" s="205"/>
      <c r="DT110" s="205"/>
      <c r="DU110" s="205"/>
      <c r="DV110" s="205"/>
      <c r="DW110" s="205"/>
      <c r="DX110" s="205"/>
      <c r="DY110" s="205"/>
      <c r="DZ110" s="205"/>
      <c r="EA110" s="205"/>
      <c r="EB110" s="205"/>
      <c r="EC110" s="205"/>
      <c r="ED110" s="205"/>
      <c r="EE110" s="205"/>
      <c r="EF110" s="205"/>
      <c r="EG110" s="205"/>
      <c r="EH110" s="205"/>
      <c r="EI110" s="205"/>
      <c r="EJ110" s="205"/>
      <c r="EK110" s="205"/>
      <c r="EL110" s="205"/>
      <c r="EM110" s="205"/>
      <c r="EN110" s="205"/>
      <c r="EO110" s="205"/>
      <c r="EP110" s="205"/>
      <c r="EQ110" s="205"/>
      <c r="ER110" s="205"/>
      <c r="ES110" s="205"/>
      <c r="ET110" s="205"/>
      <c r="EU110" s="205"/>
      <c r="EV110" s="205"/>
      <c r="EW110" s="205"/>
      <c r="EX110" s="205"/>
      <c r="EY110" s="205"/>
      <c r="EZ110" s="205"/>
      <c r="FA110" s="205"/>
      <c r="FB110" s="205"/>
      <c r="FC110" s="205"/>
      <c r="FD110" s="205"/>
      <c r="FE110" s="205"/>
      <c r="FF110" s="205"/>
      <c r="FG110" s="205"/>
      <c r="FH110" s="205"/>
      <c r="FI110" s="205"/>
      <c r="FJ110" s="205"/>
      <c r="FK110" s="205"/>
      <c r="FL110" s="205"/>
      <c r="FM110" s="205"/>
      <c r="FN110" s="205"/>
      <c r="FO110" s="205"/>
      <c r="FP110" s="205"/>
      <c r="FQ110" s="205"/>
      <c r="FR110" s="205"/>
      <c r="FS110" s="205"/>
      <c r="FT110" s="205"/>
      <c r="FU110" s="205"/>
      <c r="FV110" s="205"/>
      <c r="FW110" s="205"/>
      <c r="FX110" s="205"/>
      <c r="FY110" s="205"/>
      <c r="FZ110" s="205"/>
      <c r="GA110" s="205"/>
      <c r="GB110" s="205"/>
      <c r="GC110" s="205"/>
      <c r="GD110" s="205"/>
      <c r="GE110" s="205"/>
      <c r="GF110" s="205"/>
      <c r="GG110" s="205"/>
      <c r="GH110" s="205"/>
      <c r="GI110" s="205"/>
      <c r="GJ110" s="205"/>
      <c r="GK110" s="205"/>
      <c r="GL110" s="205"/>
      <c r="GM110" s="205"/>
      <c r="GN110" s="205"/>
      <c r="GO110" s="205"/>
      <c r="GP110" s="205"/>
      <c r="GQ110" s="205"/>
      <c r="GR110" s="205"/>
      <c r="GS110" s="205"/>
      <c r="GT110" s="205"/>
      <c r="GU110" s="205"/>
      <c r="GV110" s="205"/>
      <c r="GW110" s="205"/>
      <c r="GX110" s="205"/>
      <c r="GY110" s="205"/>
      <c r="GZ110" s="205"/>
      <c r="HA110" s="205"/>
      <c r="HB110" s="205"/>
      <c r="HC110" s="205"/>
      <c r="HD110" s="205"/>
      <c r="HE110" s="205"/>
      <c r="HF110" s="205"/>
      <c r="HG110" s="205"/>
      <c r="HH110" s="205"/>
      <c r="HI110" s="205"/>
      <c r="HJ110" s="205"/>
      <c r="HK110" s="205"/>
      <c r="HL110" s="205"/>
      <c r="HM110" s="205"/>
      <c r="HN110" s="205"/>
      <c r="HO110" s="205"/>
      <c r="HP110" s="205"/>
      <c r="HQ110" s="205"/>
      <c r="HR110" s="205"/>
      <c r="HS110" s="205"/>
      <c r="HT110" s="205"/>
      <c r="HU110" s="205"/>
      <c r="HV110" s="205"/>
      <c r="HW110" s="205"/>
      <c r="HX110" s="205"/>
      <c r="HY110" s="205"/>
      <c r="HZ110" s="205"/>
      <c r="IA110" s="205"/>
      <c r="IB110" s="205"/>
      <c r="IC110" s="205"/>
      <c r="ID110" s="205"/>
      <c r="IE110" s="205"/>
      <c r="IF110" s="205"/>
      <c r="IG110" s="205"/>
      <c r="IH110" s="205"/>
      <c r="II110" s="205"/>
      <c r="IJ110" s="205"/>
      <c r="IK110" s="205"/>
      <c r="IL110" s="205"/>
      <c r="IM110" s="205"/>
      <c r="IN110" s="205"/>
      <c r="IO110" s="205"/>
      <c r="IP110" s="205"/>
      <c r="IQ110" s="205"/>
      <c r="IR110" s="205"/>
      <c r="IS110" s="205"/>
    </row>
    <row r="111" spans="1:253" s="175" customFormat="1" ht="13.5">
      <c r="A111" s="176">
        <v>450</v>
      </c>
      <c r="B111" s="177">
        <v>333.74</v>
      </c>
      <c r="C111" s="178">
        <v>3383.4</v>
      </c>
      <c r="D111" s="179">
        <v>10.82</v>
      </c>
      <c r="E111" s="180">
        <v>166.87</v>
      </c>
      <c r="F111" s="178">
        <v>3383.4</v>
      </c>
      <c r="G111" s="179">
        <v>10.5</v>
      </c>
      <c r="H111" s="180">
        <v>111.24</v>
      </c>
      <c r="I111" s="178">
        <v>3383.4</v>
      </c>
      <c r="J111" s="179">
        <v>10.313</v>
      </c>
      <c r="K111" s="180">
        <v>83.43</v>
      </c>
      <c r="L111" s="178">
        <v>3383.3</v>
      </c>
      <c r="M111" s="179">
        <v>10.18</v>
      </c>
      <c r="N111" s="180">
        <v>66.74</v>
      </c>
      <c r="O111" s="178">
        <v>3383.3</v>
      </c>
      <c r="P111" s="179">
        <v>10.077</v>
      </c>
      <c r="Q111" s="180">
        <v>33.37</v>
      </c>
      <c r="R111" s="178">
        <v>3383.3</v>
      </c>
      <c r="S111" s="179">
        <v>9.757</v>
      </c>
      <c r="T111" s="180">
        <v>16.68</v>
      </c>
      <c r="U111" s="178">
        <v>3383.2</v>
      </c>
      <c r="V111" s="179">
        <v>9.437</v>
      </c>
      <c r="W111" s="180">
        <v>11.121</v>
      </c>
      <c r="X111" s="178">
        <v>3383</v>
      </c>
      <c r="Y111" s="179">
        <v>9.2497</v>
      </c>
      <c r="Z111" s="180">
        <v>8.34</v>
      </c>
      <c r="AA111" s="178">
        <v>3382.9</v>
      </c>
      <c r="AB111" s="179">
        <v>9.1168</v>
      </c>
      <c r="AC111" s="180">
        <v>6.671</v>
      </c>
      <c r="AD111" s="178">
        <v>3382.8</v>
      </c>
      <c r="AE111" s="179">
        <v>9.0137</v>
      </c>
      <c r="AF111" s="180">
        <v>5.559</v>
      </c>
      <c r="AG111" s="178">
        <v>3382.7</v>
      </c>
      <c r="AH111" s="179">
        <v>8.9294</v>
      </c>
      <c r="AI111" s="180">
        <v>4.764</v>
      </c>
      <c r="AJ111" s="178">
        <v>3382.5</v>
      </c>
      <c r="AK111" s="179">
        <v>8.8582</v>
      </c>
      <c r="AL111" s="180">
        <v>4.168</v>
      </c>
      <c r="AM111" s="178">
        <v>3382.4</v>
      </c>
      <c r="AN111" s="179">
        <v>8.7964</v>
      </c>
      <c r="AO111" s="180">
        <v>3.705</v>
      </c>
      <c r="AP111" s="178">
        <v>3382.3</v>
      </c>
      <c r="AQ111" s="179">
        <v>8.7419</v>
      </c>
      <c r="AR111" s="180">
        <v>3.334</v>
      </c>
      <c r="AS111" s="178">
        <v>3382.2</v>
      </c>
      <c r="AT111" s="179">
        <v>8.6932</v>
      </c>
      <c r="AU111" s="180">
        <v>1.665</v>
      </c>
      <c r="AV111" s="178">
        <v>3380.9</v>
      </c>
      <c r="AW111" s="179">
        <v>8.372</v>
      </c>
      <c r="AX111" s="180">
        <v>1.109</v>
      </c>
      <c r="AY111" s="178">
        <v>3379.6</v>
      </c>
      <c r="AZ111" s="179">
        <v>8.1836</v>
      </c>
      <c r="BA111" s="180">
        <v>0.831</v>
      </c>
      <c r="BB111" s="178">
        <v>3378.4</v>
      </c>
      <c r="BC111" s="179">
        <v>8.0495</v>
      </c>
      <c r="BD111" s="180">
        <v>0.6641</v>
      </c>
      <c r="BE111" s="178">
        <v>3377.1</v>
      </c>
      <c r="BF111" s="179">
        <v>7.9452</v>
      </c>
      <c r="BG111" s="180">
        <v>0.3304</v>
      </c>
      <c r="BH111" s="178">
        <v>3370.7</v>
      </c>
      <c r="BI111" s="179">
        <v>7.6188</v>
      </c>
      <c r="BJ111" s="180">
        <v>0.2191</v>
      </c>
      <c r="BK111" s="178">
        <v>3364.2</v>
      </c>
      <c r="BL111" s="179">
        <v>7.425</v>
      </c>
      <c r="BM111" s="180">
        <v>0.1635</v>
      </c>
      <c r="BN111" s="178">
        <v>3357.7</v>
      </c>
      <c r="BO111" s="179">
        <v>7.2855</v>
      </c>
      <c r="BP111" s="210"/>
      <c r="BQ111" s="205"/>
      <c r="BR111" s="205"/>
      <c r="BS111" s="205"/>
      <c r="BT111" s="205"/>
      <c r="BU111" s="205"/>
      <c r="BV111" s="205"/>
      <c r="BW111" s="205"/>
      <c r="BX111" s="205"/>
      <c r="BY111" s="205"/>
      <c r="BZ111" s="205"/>
      <c r="CA111" s="205"/>
      <c r="CB111" s="205"/>
      <c r="CC111" s="205"/>
      <c r="CD111" s="205"/>
      <c r="CE111" s="205"/>
      <c r="CF111" s="205"/>
      <c r="CG111" s="205"/>
      <c r="CH111" s="205"/>
      <c r="CI111" s="205"/>
      <c r="CJ111" s="205"/>
      <c r="CK111" s="205"/>
      <c r="CL111" s="205"/>
      <c r="CM111" s="205"/>
      <c r="CN111" s="205"/>
      <c r="CO111" s="205"/>
      <c r="CP111" s="205"/>
      <c r="CQ111" s="205"/>
      <c r="CR111" s="205"/>
      <c r="CS111" s="205"/>
      <c r="CT111" s="205"/>
      <c r="CU111" s="205"/>
      <c r="CV111" s="205"/>
      <c r="CW111" s="205"/>
      <c r="CX111" s="205"/>
      <c r="CY111" s="205"/>
      <c r="CZ111" s="205"/>
      <c r="DA111" s="205"/>
      <c r="DB111" s="205"/>
      <c r="DC111" s="205"/>
      <c r="DD111" s="205"/>
      <c r="DE111" s="205"/>
      <c r="DF111" s="205"/>
      <c r="DG111" s="205"/>
      <c r="DH111" s="205"/>
      <c r="DI111" s="205"/>
      <c r="DJ111" s="205"/>
      <c r="DK111" s="205"/>
      <c r="DL111" s="205"/>
      <c r="DM111" s="205"/>
      <c r="DN111" s="205"/>
      <c r="DO111" s="205"/>
      <c r="DP111" s="205"/>
      <c r="DQ111" s="205"/>
      <c r="DR111" s="205"/>
      <c r="DS111" s="205"/>
      <c r="DT111" s="205"/>
      <c r="DU111" s="205"/>
      <c r="DV111" s="205"/>
      <c r="DW111" s="205"/>
      <c r="DX111" s="205"/>
      <c r="DY111" s="205"/>
      <c r="DZ111" s="205"/>
      <c r="EA111" s="205"/>
      <c r="EB111" s="205"/>
      <c r="EC111" s="205"/>
      <c r="ED111" s="205"/>
      <c r="EE111" s="205"/>
      <c r="EF111" s="205"/>
      <c r="EG111" s="205"/>
      <c r="EH111" s="205"/>
      <c r="EI111" s="205"/>
      <c r="EJ111" s="205"/>
      <c r="EK111" s="205"/>
      <c r="EL111" s="205"/>
      <c r="EM111" s="205"/>
      <c r="EN111" s="205"/>
      <c r="EO111" s="205"/>
      <c r="EP111" s="205"/>
      <c r="EQ111" s="205"/>
      <c r="ER111" s="205"/>
      <c r="ES111" s="205"/>
      <c r="ET111" s="205"/>
      <c r="EU111" s="205"/>
      <c r="EV111" s="205"/>
      <c r="EW111" s="205"/>
      <c r="EX111" s="205"/>
      <c r="EY111" s="205"/>
      <c r="EZ111" s="205"/>
      <c r="FA111" s="205"/>
      <c r="FB111" s="205"/>
      <c r="FC111" s="205"/>
      <c r="FD111" s="205"/>
      <c r="FE111" s="205"/>
      <c r="FF111" s="205"/>
      <c r="FG111" s="205"/>
      <c r="FH111" s="205"/>
      <c r="FI111" s="205"/>
      <c r="FJ111" s="205"/>
      <c r="FK111" s="205"/>
      <c r="FL111" s="205"/>
      <c r="FM111" s="205"/>
      <c r="FN111" s="205"/>
      <c r="FO111" s="205"/>
      <c r="FP111" s="205"/>
      <c r="FQ111" s="205"/>
      <c r="FR111" s="205"/>
      <c r="FS111" s="205"/>
      <c r="FT111" s="205"/>
      <c r="FU111" s="205"/>
      <c r="FV111" s="205"/>
      <c r="FW111" s="205"/>
      <c r="FX111" s="205"/>
      <c r="FY111" s="205"/>
      <c r="FZ111" s="205"/>
      <c r="GA111" s="205"/>
      <c r="GB111" s="205"/>
      <c r="GC111" s="205"/>
      <c r="GD111" s="205"/>
      <c r="GE111" s="205"/>
      <c r="GF111" s="205"/>
      <c r="GG111" s="205"/>
      <c r="GH111" s="205"/>
      <c r="GI111" s="205"/>
      <c r="GJ111" s="205"/>
      <c r="GK111" s="205"/>
      <c r="GL111" s="205"/>
      <c r="GM111" s="205"/>
      <c r="GN111" s="205"/>
      <c r="GO111" s="205"/>
      <c r="GP111" s="205"/>
      <c r="GQ111" s="205"/>
      <c r="GR111" s="205"/>
      <c r="GS111" s="205"/>
      <c r="GT111" s="205"/>
      <c r="GU111" s="205"/>
      <c r="GV111" s="205"/>
      <c r="GW111" s="205"/>
      <c r="GX111" s="205"/>
      <c r="GY111" s="205"/>
      <c r="GZ111" s="205"/>
      <c r="HA111" s="205"/>
      <c r="HB111" s="205"/>
      <c r="HC111" s="205"/>
      <c r="HD111" s="205"/>
      <c r="HE111" s="205"/>
      <c r="HF111" s="205"/>
      <c r="HG111" s="205"/>
      <c r="HH111" s="205"/>
      <c r="HI111" s="205"/>
      <c r="HJ111" s="205"/>
      <c r="HK111" s="205"/>
      <c r="HL111" s="205"/>
      <c r="HM111" s="205"/>
      <c r="HN111" s="205"/>
      <c r="HO111" s="205"/>
      <c r="HP111" s="205"/>
      <c r="HQ111" s="205"/>
      <c r="HR111" s="205"/>
      <c r="HS111" s="205"/>
      <c r="HT111" s="205"/>
      <c r="HU111" s="205"/>
      <c r="HV111" s="205"/>
      <c r="HW111" s="205"/>
      <c r="HX111" s="205"/>
      <c r="HY111" s="205"/>
      <c r="HZ111" s="205"/>
      <c r="IA111" s="205"/>
      <c r="IB111" s="205"/>
      <c r="IC111" s="205"/>
      <c r="ID111" s="205"/>
      <c r="IE111" s="205"/>
      <c r="IF111" s="205"/>
      <c r="IG111" s="205"/>
      <c r="IH111" s="205"/>
      <c r="II111" s="205"/>
      <c r="IJ111" s="205"/>
      <c r="IK111" s="205"/>
      <c r="IL111" s="205"/>
      <c r="IM111" s="205"/>
      <c r="IN111" s="205"/>
      <c r="IO111" s="205"/>
      <c r="IP111" s="205"/>
      <c r="IQ111" s="205"/>
      <c r="IR111" s="205"/>
      <c r="IS111" s="205"/>
    </row>
    <row r="112" spans="1:253" s="175" customFormat="1" ht="13.5">
      <c r="A112" s="176">
        <v>460</v>
      </c>
      <c r="B112" s="177">
        <v>338.35</v>
      </c>
      <c r="C112" s="178">
        <v>3404.4</v>
      </c>
      <c r="D112" s="179">
        <v>10.848</v>
      </c>
      <c r="E112" s="180">
        <v>169.17</v>
      </c>
      <c r="F112" s="178">
        <v>3404.4</v>
      </c>
      <c r="G112" s="179">
        <v>10.529</v>
      </c>
      <c r="H112" s="180">
        <v>112.78</v>
      </c>
      <c r="I112" s="178">
        <v>3404.4</v>
      </c>
      <c r="J112" s="179">
        <v>10.342</v>
      </c>
      <c r="K112" s="180">
        <v>84.59</v>
      </c>
      <c r="L112" s="178">
        <v>3404.3</v>
      </c>
      <c r="M112" s="179">
        <v>10.209</v>
      </c>
      <c r="N112" s="180">
        <v>67.67</v>
      </c>
      <c r="O112" s="178">
        <v>3404.3</v>
      </c>
      <c r="P112" s="179">
        <v>10.106</v>
      </c>
      <c r="Q112" s="180">
        <v>33.83</v>
      </c>
      <c r="R112" s="178">
        <v>3404.3</v>
      </c>
      <c r="S112" s="179">
        <v>9.7858</v>
      </c>
      <c r="T112" s="180">
        <v>16.91</v>
      </c>
      <c r="U112" s="178">
        <v>3404.2</v>
      </c>
      <c r="V112" s="179">
        <v>9.4658</v>
      </c>
      <c r="W112" s="180">
        <v>11.275</v>
      </c>
      <c r="X112" s="178">
        <v>3404</v>
      </c>
      <c r="Y112" s="179">
        <v>9.2785</v>
      </c>
      <c r="Z112" s="180">
        <v>8.456</v>
      </c>
      <c r="AA112" s="178">
        <v>3403.9</v>
      </c>
      <c r="AB112" s="179">
        <v>9.1457</v>
      </c>
      <c r="AC112" s="180">
        <v>6.764</v>
      </c>
      <c r="AD112" s="178">
        <v>3403.8</v>
      </c>
      <c r="AE112" s="179">
        <v>9.0425</v>
      </c>
      <c r="AF112" s="180">
        <v>5.636</v>
      </c>
      <c r="AG112" s="178">
        <v>3403.7</v>
      </c>
      <c r="AH112" s="179">
        <v>8.9583</v>
      </c>
      <c r="AI112" s="180">
        <v>4.83</v>
      </c>
      <c r="AJ112" s="178">
        <v>3403.6</v>
      </c>
      <c r="AK112" s="179">
        <v>8.887</v>
      </c>
      <c r="AL112" s="180">
        <v>4.226</v>
      </c>
      <c r="AM112" s="178">
        <v>3403.4</v>
      </c>
      <c r="AN112" s="179">
        <v>8.8253</v>
      </c>
      <c r="AO112" s="180">
        <v>3.756</v>
      </c>
      <c r="AP112" s="178">
        <v>3403.3</v>
      </c>
      <c r="AQ112" s="179">
        <v>8.7708</v>
      </c>
      <c r="AR112" s="180">
        <v>3.38</v>
      </c>
      <c r="AS112" s="178">
        <v>3403.2</v>
      </c>
      <c r="AT112" s="179">
        <v>8.722</v>
      </c>
      <c r="AU112" s="180">
        <v>1.689</v>
      </c>
      <c r="AV112" s="178">
        <v>3402</v>
      </c>
      <c r="AW112" s="179">
        <v>8.4009</v>
      </c>
      <c r="AX112" s="180">
        <v>1.125</v>
      </c>
      <c r="AY112" s="178">
        <v>3400.7</v>
      </c>
      <c r="AZ112" s="179">
        <v>8.2126</v>
      </c>
      <c r="BA112" s="180">
        <v>0.8427</v>
      </c>
      <c r="BB112" s="178">
        <v>3399.5</v>
      </c>
      <c r="BC112" s="179">
        <v>8.0786</v>
      </c>
      <c r="BD112" s="180">
        <v>0.6735</v>
      </c>
      <c r="BE112" s="178">
        <v>3398.3</v>
      </c>
      <c r="BF112" s="179">
        <v>7.9743</v>
      </c>
      <c r="BG112" s="180">
        <v>0.3351</v>
      </c>
      <c r="BH112" s="178">
        <v>3392.1</v>
      </c>
      <c r="BI112" s="179">
        <v>7.6482</v>
      </c>
      <c r="BJ112" s="180">
        <v>0.2223</v>
      </c>
      <c r="BK112" s="178">
        <v>3385.9</v>
      </c>
      <c r="BL112" s="179">
        <v>7.4548</v>
      </c>
      <c r="BM112" s="180">
        <v>0.1659</v>
      </c>
      <c r="BN112" s="178">
        <v>3379.6</v>
      </c>
      <c r="BO112" s="179">
        <v>7.3156</v>
      </c>
      <c r="BP112" s="210"/>
      <c r="BQ112" s="205"/>
      <c r="BR112" s="205"/>
      <c r="BS112" s="205"/>
      <c r="BT112" s="205"/>
      <c r="BU112" s="205"/>
      <c r="BV112" s="205"/>
      <c r="BW112" s="205"/>
      <c r="BX112" s="205"/>
      <c r="BY112" s="205"/>
      <c r="BZ112" s="205"/>
      <c r="CA112" s="205"/>
      <c r="CB112" s="205"/>
      <c r="CC112" s="205"/>
      <c r="CD112" s="205"/>
      <c r="CE112" s="205"/>
      <c r="CF112" s="205"/>
      <c r="CG112" s="205"/>
      <c r="CH112" s="205"/>
      <c r="CI112" s="205"/>
      <c r="CJ112" s="205"/>
      <c r="CK112" s="205"/>
      <c r="CL112" s="205"/>
      <c r="CM112" s="205"/>
      <c r="CN112" s="205"/>
      <c r="CO112" s="205"/>
      <c r="CP112" s="205"/>
      <c r="CQ112" s="205"/>
      <c r="CR112" s="205"/>
      <c r="CS112" s="205"/>
      <c r="CT112" s="205"/>
      <c r="CU112" s="205"/>
      <c r="CV112" s="205"/>
      <c r="CW112" s="205"/>
      <c r="CX112" s="205"/>
      <c r="CY112" s="205"/>
      <c r="CZ112" s="205"/>
      <c r="DA112" s="205"/>
      <c r="DB112" s="205"/>
      <c r="DC112" s="205"/>
      <c r="DD112" s="205"/>
      <c r="DE112" s="205"/>
      <c r="DF112" s="205"/>
      <c r="DG112" s="205"/>
      <c r="DH112" s="205"/>
      <c r="DI112" s="205"/>
      <c r="DJ112" s="205"/>
      <c r="DK112" s="205"/>
      <c r="DL112" s="205"/>
      <c r="DM112" s="205"/>
      <c r="DN112" s="205"/>
      <c r="DO112" s="205"/>
      <c r="DP112" s="205"/>
      <c r="DQ112" s="205"/>
      <c r="DR112" s="205"/>
      <c r="DS112" s="205"/>
      <c r="DT112" s="205"/>
      <c r="DU112" s="205"/>
      <c r="DV112" s="205"/>
      <c r="DW112" s="205"/>
      <c r="DX112" s="205"/>
      <c r="DY112" s="205"/>
      <c r="DZ112" s="205"/>
      <c r="EA112" s="205"/>
      <c r="EB112" s="205"/>
      <c r="EC112" s="205"/>
      <c r="ED112" s="205"/>
      <c r="EE112" s="205"/>
      <c r="EF112" s="205"/>
      <c r="EG112" s="205"/>
      <c r="EH112" s="205"/>
      <c r="EI112" s="205"/>
      <c r="EJ112" s="205"/>
      <c r="EK112" s="205"/>
      <c r="EL112" s="205"/>
      <c r="EM112" s="205"/>
      <c r="EN112" s="205"/>
      <c r="EO112" s="205"/>
      <c r="EP112" s="205"/>
      <c r="EQ112" s="205"/>
      <c r="ER112" s="205"/>
      <c r="ES112" s="205"/>
      <c r="ET112" s="205"/>
      <c r="EU112" s="205"/>
      <c r="EV112" s="205"/>
      <c r="EW112" s="205"/>
      <c r="EX112" s="205"/>
      <c r="EY112" s="205"/>
      <c r="EZ112" s="205"/>
      <c r="FA112" s="205"/>
      <c r="FB112" s="205"/>
      <c r="FC112" s="205"/>
      <c r="FD112" s="205"/>
      <c r="FE112" s="205"/>
      <c r="FF112" s="205"/>
      <c r="FG112" s="205"/>
      <c r="FH112" s="205"/>
      <c r="FI112" s="205"/>
      <c r="FJ112" s="205"/>
      <c r="FK112" s="205"/>
      <c r="FL112" s="205"/>
      <c r="FM112" s="205"/>
      <c r="FN112" s="205"/>
      <c r="FO112" s="205"/>
      <c r="FP112" s="205"/>
      <c r="FQ112" s="205"/>
      <c r="FR112" s="205"/>
      <c r="FS112" s="205"/>
      <c r="FT112" s="205"/>
      <c r="FU112" s="205"/>
      <c r="FV112" s="205"/>
      <c r="FW112" s="205"/>
      <c r="FX112" s="205"/>
      <c r="FY112" s="205"/>
      <c r="FZ112" s="205"/>
      <c r="GA112" s="205"/>
      <c r="GB112" s="205"/>
      <c r="GC112" s="205"/>
      <c r="GD112" s="205"/>
      <c r="GE112" s="205"/>
      <c r="GF112" s="205"/>
      <c r="GG112" s="205"/>
      <c r="GH112" s="205"/>
      <c r="GI112" s="205"/>
      <c r="GJ112" s="205"/>
      <c r="GK112" s="205"/>
      <c r="GL112" s="205"/>
      <c r="GM112" s="205"/>
      <c r="GN112" s="205"/>
      <c r="GO112" s="205"/>
      <c r="GP112" s="205"/>
      <c r="GQ112" s="205"/>
      <c r="GR112" s="205"/>
      <c r="GS112" s="205"/>
      <c r="GT112" s="205"/>
      <c r="GU112" s="205"/>
      <c r="GV112" s="205"/>
      <c r="GW112" s="205"/>
      <c r="GX112" s="205"/>
      <c r="GY112" s="205"/>
      <c r="GZ112" s="205"/>
      <c r="HA112" s="205"/>
      <c r="HB112" s="205"/>
      <c r="HC112" s="205"/>
      <c r="HD112" s="205"/>
      <c r="HE112" s="205"/>
      <c r="HF112" s="205"/>
      <c r="HG112" s="205"/>
      <c r="HH112" s="205"/>
      <c r="HI112" s="205"/>
      <c r="HJ112" s="205"/>
      <c r="HK112" s="205"/>
      <c r="HL112" s="205"/>
      <c r="HM112" s="205"/>
      <c r="HN112" s="205"/>
      <c r="HO112" s="205"/>
      <c r="HP112" s="205"/>
      <c r="HQ112" s="205"/>
      <c r="HR112" s="205"/>
      <c r="HS112" s="205"/>
      <c r="HT112" s="205"/>
      <c r="HU112" s="205"/>
      <c r="HV112" s="205"/>
      <c r="HW112" s="205"/>
      <c r="HX112" s="205"/>
      <c r="HY112" s="205"/>
      <c r="HZ112" s="205"/>
      <c r="IA112" s="205"/>
      <c r="IB112" s="205"/>
      <c r="IC112" s="205"/>
      <c r="ID112" s="205"/>
      <c r="IE112" s="205"/>
      <c r="IF112" s="205"/>
      <c r="IG112" s="205"/>
      <c r="IH112" s="205"/>
      <c r="II112" s="205"/>
      <c r="IJ112" s="205"/>
      <c r="IK112" s="205"/>
      <c r="IL112" s="205"/>
      <c r="IM112" s="205"/>
      <c r="IN112" s="205"/>
      <c r="IO112" s="205"/>
      <c r="IP112" s="205"/>
      <c r="IQ112" s="205"/>
      <c r="IR112" s="205"/>
      <c r="IS112" s="205"/>
    </row>
    <row r="113" spans="1:253" s="175" customFormat="1" ht="13.5">
      <c r="A113" s="176">
        <v>470</v>
      </c>
      <c r="B113" s="177">
        <v>342.97</v>
      </c>
      <c r="C113" s="178">
        <v>3425.4</v>
      </c>
      <c r="D113" s="179">
        <v>10.877</v>
      </c>
      <c r="E113" s="180">
        <v>171.48</v>
      </c>
      <c r="F113" s="178">
        <v>3425.4</v>
      </c>
      <c r="G113" s="179">
        <v>10.557</v>
      </c>
      <c r="H113" s="180">
        <v>114.32</v>
      </c>
      <c r="I113" s="178">
        <v>3425.4</v>
      </c>
      <c r="J113" s="179">
        <v>10.37</v>
      </c>
      <c r="K113" s="180">
        <v>85.74</v>
      </c>
      <c r="L113" s="178">
        <v>3425.4</v>
      </c>
      <c r="M113" s="179">
        <v>10.237</v>
      </c>
      <c r="N113" s="180">
        <v>68.59</v>
      </c>
      <c r="O113" s="178">
        <v>3425.4</v>
      </c>
      <c r="P113" s="179">
        <v>10.134</v>
      </c>
      <c r="Q113" s="180">
        <v>34.29</v>
      </c>
      <c r="R113" s="178">
        <v>3425.3</v>
      </c>
      <c r="S113" s="179">
        <v>9.8143</v>
      </c>
      <c r="T113" s="180">
        <v>17.14</v>
      </c>
      <c r="U113" s="178">
        <v>3425.2</v>
      </c>
      <c r="V113" s="179">
        <v>9.4943</v>
      </c>
      <c r="W113" s="180">
        <v>11.429</v>
      </c>
      <c r="X113" s="178">
        <v>3425.1</v>
      </c>
      <c r="Y113" s="179">
        <v>9.3071</v>
      </c>
      <c r="Z113" s="180">
        <v>8.571</v>
      </c>
      <c r="AA113" s="178">
        <v>3425</v>
      </c>
      <c r="AB113" s="179">
        <v>9.1742</v>
      </c>
      <c r="AC113" s="180">
        <v>6.856</v>
      </c>
      <c r="AD113" s="178">
        <v>3424.9</v>
      </c>
      <c r="AE113" s="179">
        <v>9.0711</v>
      </c>
      <c r="AF113" s="180">
        <v>5.713</v>
      </c>
      <c r="AG113" s="178">
        <v>3424.8</v>
      </c>
      <c r="AH113" s="179">
        <v>8.9868</v>
      </c>
      <c r="AI113" s="180">
        <v>4.896</v>
      </c>
      <c r="AJ113" s="178">
        <v>3424.6</v>
      </c>
      <c r="AK113" s="179">
        <v>8.9156</v>
      </c>
      <c r="AL113" s="180">
        <v>4.284</v>
      </c>
      <c r="AM113" s="178">
        <v>3424.5</v>
      </c>
      <c r="AN113" s="179">
        <v>8.8538</v>
      </c>
      <c r="AO113" s="180">
        <v>3.808</v>
      </c>
      <c r="AP113" s="178">
        <v>3424.4</v>
      </c>
      <c r="AQ113" s="179">
        <v>8.7994</v>
      </c>
      <c r="AR113" s="180">
        <v>3.427</v>
      </c>
      <c r="AS113" s="178">
        <v>3424.3</v>
      </c>
      <c r="AT113" s="179">
        <v>8.7506</v>
      </c>
      <c r="AU113" s="180">
        <v>1.712</v>
      </c>
      <c r="AV113" s="178">
        <v>3423.1</v>
      </c>
      <c r="AW113" s="179">
        <v>8.4295</v>
      </c>
      <c r="AX113" s="180">
        <v>1.14</v>
      </c>
      <c r="AY113" s="178">
        <v>3421.9</v>
      </c>
      <c r="AZ113" s="179">
        <v>8.2412</v>
      </c>
      <c r="BA113" s="180">
        <v>0.8543</v>
      </c>
      <c r="BB113" s="178">
        <v>3420.7</v>
      </c>
      <c r="BC113" s="179">
        <v>8.1073</v>
      </c>
      <c r="BD113" s="180">
        <v>0.6828</v>
      </c>
      <c r="BE113" s="178">
        <v>3419.6</v>
      </c>
      <c r="BF113" s="179">
        <v>8.0031</v>
      </c>
      <c r="BG113" s="180">
        <v>0.3399</v>
      </c>
      <c r="BH113" s="178">
        <v>3413.8</v>
      </c>
      <c r="BI113" s="179">
        <v>7.6773</v>
      </c>
      <c r="BJ113" s="180">
        <v>0.2255</v>
      </c>
      <c r="BK113" s="178">
        <v>3407.6</v>
      </c>
      <c r="BL113" s="179">
        <v>7.4842</v>
      </c>
      <c r="BM113" s="180">
        <v>0.1684</v>
      </c>
      <c r="BN113" s="178">
        <v>3401.5</v>
      </c>
      <c r="BO113" s="179">
        <v>7.3454</v>
      </c>
      <c r="BP113" s="210"/>
      <c r="BQ113" s="205"/>
      <c r="BR113" s="205"/>
      <c r="BS113" s="205"/>
      <c r="BT113" s="205"/>
      <c r="BU113" s="205"/>
      <c r="BV113" s="205"/>
      <c r="BW113" s="205"/>
      <c r="BX113" s="205"/>
      <c r="BY113" s="205"/>
      <c r="BZ113" s="205"/>
      <c r="CA113" s="205"/>
      <c r="CB113" s="205"/>
      <c r="CC113" s="205"/>
      <c r="CD113" s="205"/>
      <c r="CE113" s="205"/>
      <c r="CF113" s="205"/>
      <c r="CG113" s="205"/>
      <c r="CH113" s="205"/>
      <c r="CI113" s="205"/>
      <c r="CJ113" s="205"/>
      <c r="CK113" s="205"/>
      <c r="CL113" s="205"/>
      <c r="CM113" s="205"/>
      <c r="CN113" s="205"/>
      <c r="CO113" s="205"/>
      <c r="CP113" s="205"/>
      <c r="CQ113" s="205"/>
      <c r="CR113" s="205"/>
      <c r="CS113" s="205"/>
      <c r="CT113" s="205"/>
      <c r="CU113" s="205"/>
      <c r="CV113" s="205"/>
      <c r="CW113" s="205"/>
      <c r="CX113" s="205"/>
      <c r="CY113" s="205"/>
      <c r="CZ113" s="205"/>
      <c r="DA113" s="205"/>
      <c r="DB113" s="205"/>
      <c r="DC113" s="205"/>
      <c r="DD113" s="205"/>
      <c r="DE113" s="205"/>
      <c r="DF113" s="205"/>
      <c r="DG113" s="205"/>
      <c r="DH113" s="205"/>
      <c r="DI113" s="205"/>
      <c r="DJ113" s="205"/>
      <c r="DK113" s="205"/>
      <c r="DL113" s="205"/>
      <c r="DM113" s="205"/>
      <c r="DN113" s="205"/>
      <c r="DO113" s="205"/>
      <c r="DP113" s="205"/>
      <c r="DQ113" s="205"/>
      <c r="DR113" s="205"/>
      <c r="DS113" s="205"/>
      <c r="DT113" s="205"/>
      <c r="DU113" s="205"/>
      <c r="DV113" s="205"/>
      <c r="DW113" s="205"/>
      <c r="DX113" s="205"/>
      <c r="DY113" s="205"/>
      <c r="DZ113" s="205"/>
      <c r="EA113" s="205"/>
      <c r="EB113" s="205"/>
      <c r="EC113" s="205"/>
      <c r="ED113" s="205"/>
      <c r="EE113" s="205"/>
      <c r="EF113" s="205"/>
      <c r="EG113" s="205"/>
      <c r="EH113" s="205"/>
      <c r="EI113" s="205"/>
      <c r="EJ113" s="205"/>
      <c r="EK113" s="205"/>
      <c r="EL113" s="205"/>
      <c r="EM113" s="205"/>
      <c r="EN113" s="205"/>
      <c r="EO113" s="205"/>
      <c r="EP113" s="205"/>
      <c r="EQ113" s="205"/>
      <c r="ER113" s="205"/>
      <c r="ES113" s="205"/>
      <c r="ET113" s="205"/>
      <c r="EU113" s="205"/>
      <c r="EV113" s="205"/>
      <c r="EW113" s="205"/>
      <c r="EX113" s="205"/>
      <c r="EY113" s="205"/>
      <c r="EZ113" s="205"/>
      <c r="FA113" s="205"/>
      <c r="FB113" s="205"/>
      <c r="FC113" s="205"/>
      <c r="FD113" s="205"/>
      <c r="FE113" s="205"/>
      <c r="FF113" s="205"/>
      <c r="FG113" s="205"/>
      <c r="FH113" s="205"/>
      <c r="FI113" s="205"/>
      <c r="FJ113" s="205"/>
      <c r="FK113" s="205"/>
      <c r="FL113" s="205"/>
      <c r="FM113" s="205"/>
      <c r="FN113" s="205"/>
      <c r="FO113" s="205"/>
      <c r="FP113" s="205"/>
      <c r="FQ113" s="205"/>
      <c r="FR113" s="205"/>
      <c r="FS113" s="205"/>
      <c r="FT113" s="205"/>
      <c r="FU113" s="205"/>
      <c r="FV113" s="205"/>
      <c r="FW113" s="205"/>
      <c r="FX113" s="205"/>
      <c r="FY113" s="205"/>
      <c r="FZ113" s="205"/>
      <c r="GA113" s="205"/>
      <c r="GB113" s="205"/>
      <c r="GC113" s="205"/>
      <c r="GD113" s="205"/>
      <c r="GE113" s="205"/>
      <c r="GF113" s="205"/>
      <c r="GG113" s="205"/>
      <c r="GH113" s="205"/>
      <c r="GI113" s="205"/>
      <c r="GJ113" s="205"/>
      <c r="GK113" s="205"/>
      <c r="GL113" s="205"/>
      <c r="GM113" s="205"/>
      <c r="GN113" s="205"/>
      <c r="GO113" s="205"/>
      <c r="GP113" s="205"/>
      <c r="GQ113" s="205"/>
      <c r="GR113" s="205"/>
      <c r="GS113" s="205"/>
      <c r="GT113" s="205"/>
      <c r="GU113" s="205"/>
      <c r="GV113" s="205"/>
      <c r="GW113" s="205"/>
      <c r="GX113" s="205"/>
      <c r="GY113" s="205"/>
      <c r="GZ113" s="205"/>
      <c r="HA113" s="205"/>
      <c r="HB113" s="205"/>
      <c r="HC113" s="205"/>
      <c r="HD113" s="205"/>
      <c r="HE113" s="205"/>
      <c r="HF113" s="205"/>
      <c r="HG113" s="205"/>
      <c r="HH113" s="205"/>
      <c r="HI113" s="205"/>
      <c r="HJ113" s="205"/>
      <c r="HK113" s="205"/>
      <c r="HL113" s="205"/>
      <c r="HM113" s="205"/>
      <c r="HN113" s="205"/>
      <c r="HO113" s="205"/>
      <c r="HP113" s="205"/>
      <c r="HQ113" s="205"/>
      <c r="HR113" s="205"/>
      <c r="HS113" s="205"/>
      <c r="HT113" s="205"/>
      <c r="HU113" s="205"/>
      <c r="HV113" s="205"/>
      <c r="HW113" s="205"/>
      <c r="HX113" s="205"/>
      <c r="HY113" s="205"/>
      <c r="HZ113" s="205"/>
      <c r="IA113" s="205"/>
      <c r="IB113" s="205"/>
      <c r="IC113" s="205"/>
      <c r="ID113" s="205"/>
      <c r="IE113" s="205"/>
      <c r="IF113" s="205"/>
      <c r="IG113" s="205"/>
      <c r="IH113" s="205"/>
      <c r="II113" s="205"/>
      <c r="IJ113" s="205"/>
      <c r="IK113" s="205"/>
      <c r="IL113" s="205"/>
      <c r="IM113" s="205"/>
      <c r="IN113" s="205"/>
      <c r="IO113" s="205"/>
      <c r="IP113" s="205"/>
      <c r="IQ113" s="205"/>
      <c r="IR113" s="205"/>
      <c r="IS113" s="205"/>
    </row>
    <row r="114" spans="1:253" s="175" customFormat="1" ht="13.5">
      <c r="A114" s="176">
        <v>480</v>
      </c>
      <c r="B114" s="177">
        <v>347.58</v>
      </c>
      <c r="C114" s="178">
        <v>3446.5</v>
      </c>
      <c r="D114" s="179">
        <v>10.905</v>
      </c>
      <c r="E114" s="180">
        <v>173.79</v>
      </c>
      <c r="F114" s="178">
        <v>3446.5</v>
      </c>
      <c r="G114" s="179">
        <v>10.585</v>
      </c>
      <c r="H114" s="180">
        <v>115.86</v>
      </c>
      <c r="I114" s="178">
        <v>3446.5</v>
      </c>
      <c r="J114" s="179">
        <v>10.398</v>
      </c>
      <c r="K114" s="180">
        <v>86.89</v>
      </c>
      <c r="L114" s="178">
        <v>3446.5</v>
      </c>
      <c r="M114" s="179">
        <v>10.265</v>
      </c>
      <c r="N114" s="180">
        <v>69.51</v>
      </c>
      <c r="O114" s="178">
        <v>3446.5</v>
      </c>
      <c r="P114" s="179">
        <v>10.162</v>
      </c>
      <c r="Q114" s="180">
        <v>34.76</v>
      </c>
      <c r="R114" s="178">
        <v>3446.4</v>
      </c>
      <c r="S114" s="179">
        <v>9.8426</v>
      </c>
      <c r="T114" s="180">
        <v>17.38</v>
      </c>
      <c r="U114" s="178">
        <v>3446.3</v>
      </c>
      <c r="V114" s="179">
        <v>9.5226</v>
      </c>
      <c r="W114" s="180">
        <v>11.583</v>
      </c>
      <c r="X114" s="178">
        <v>3446.2</v>
      </c>
      <c r="Y114" s="179">
        <v>9.3353</v>
      </c>
      <c r="Z114" s="180">
        <v>8.687</v>
      </c>
      <c r="AA114" s="178">
        <v>3446.1</v>
      </c>
      <c r="AB114" s="179">
        <v>9.2024</v>
      </c>
      <c r="AC114" s="180">
        <v>6.949</v>
      </c>
      <c r="AD114" s="178">
        <v>3446</v>
      </c>
      <c r="AE114" s="179">
        <v>9.0993</v>
      </c>
      <c r="AF114" s="180">
        <v>5.79</v>
      </c>
      <c r="AG114" s="178">
        <v>3445.9</v>
      </c>
      <c r="AH114" s="179">
        <v>9.0151</v>
      </c>
      <c r="AI114" s="180">
        <v>4.962</v>
      </c>
      <c r="AJ114" s="178">
        <v>3445.8</v>
      </c>
      <c r="AK114" s="179">
        <v>8.9438</v>
      </c>
      <c r="AL114" s="180">
        <v>4.342</v>
      </c>
      <c r="AM114" s="178">
        <v>3445.7</v>
      </c>
      <c r="AN114" s="179">
        <v>8.8821</v>
      </c>
      <c r="AO114" s="180">
        <v>3.859</v>
      </c>
      <c r="AP114" s="178">
        <v>3445.6</v>
      </c>
      <c r="AQ114" s="179">
        <v>8.8276</v>
      </c>
      <c r="AR114" s="180">
        <v>3.473</v>
      </c>
      <c r="AS114" s="178">
        <v>3445.4</v>
      </c>
      <c r="AT114" s="179">
        <v>8.7789</v>
      </c>
      <c r="AU114" s="180">
        <v>1.735</v>
      </c>
      <c r="AV114" s="178">
        <v>3444.3</v>
      </c>
      <c r="AW114" s="179">
        <v>8.4579</v>
      </c>
      <c r="AX114" s="180">
        <v>1.156</v>
      </c>
      <c r="AY114" s="178">
        <v>3443.2</v>
      </c>
      <c r="AZ114" s="179">
        <v>8.2696</v>
      </c>
      <c r="BA114" s="180">
        <v>0.866</v>
      </c>
      <c r="BB114" s="178">
        <v>3442</v>
      </c>
      <c r="BC114" s="179">
        <v>8.1357</v>
      </c>
      <c r="BD114" s="180">
        <v>0.6922</v>
      </c>
      <c r="BE114" s="178">
        <v>3440.9</v>
      </c>
      <c r="BF114" s="179">
        <v>8.0316</v>
      </c>
      <c r="BG114" s="180">
        <v>0.3446</v>
      </c>
      <c r="BH114" s="178">
        <v>3435.1</v>
      </c>
      <c r="BI114" s="179">
        <v>7.7061</v>
      </c>
      <c r="BJ114" s="180">
        <v>0.2287</v>
      </c>
      <c r="BK114" s="178">
        <v>3429.3</v>
      </c>
      <c r="BL114" s="179">
        <v>7.5132</v>
      </c>
      <c r="BM114" s="180">
        <v>0.1708</v>
      </c>
      <c r="BN114" s="178">
        <v>3423.5</v>
      </c>
      <c r="BO114" s="179">
        <v>7.3747</v>
      </c>
      <c r="BP114" s="210"/>
      <c r="BQ114" s="205"/>
      <c r="BR114" s="205"/>
      <c r="BS114" s="205"/>
      <c r="BT114" s="205"/>
      <c r="BU114" s="205"/>
      <c r="BV114" s="205"/>
      <c r="BW114" s="205"/>
      <c r="BX114" s="205"/>
      <c r="BY114" s="205"/>
      <c r="BZ114" s="205"/>
      <c r="CA114" s="205"/>
      <c r="CB114" s="205"/>
      <c r="CC114" s="205"/>
      <c r="CD114" s="205"/>
      <c r="CE114" s="205"/>
      <c r="CF114" s="205"/>
      <c r="CG114" s="205"/>
      <c r="CH114" s="205"/>
      <c r="CI114" s="205"/>
      <c r="CJ114" s="205"/>
      <c r="CK114" s="205"/>
      <c r="CL114" s="205"/>
      <c r="CM114" s="205"/>
      <c r="CN114" s="205"/>
      <c r="CO114" s="205"/>
      <c r="CP114" s="205"/>
      <c r="CQ114" s="205"/>
      <c r="CR114" s="205"/>
      <c r="CS114" s="205"/>
      <c r="CT114" s="205"/>
      <c r="CU114" s="205"/>
      <c r="CV114" s="205"/>
      <c r="CW114" s="205"/>
      <c r="CX114" s="205"/>
      <c r="CY114" s="205"/>
      <c r="CZ114" s="205"/>
      <c r="DA114" s="205"/>
      <c r="DB114" s="205"/>
      <c r="DC114" s="205"/>
      <c r="DD114" s="205"/>
      <c r="DE114" s="205"/>
      <c r="DF114" s="205"/>
      <c r="DG114" s="205"/>
      <c r="DH114" s="205"/>
      <c r="DI114" s="205"/>
      <c r="DJ114" s="205"/>
      <c r="DK114" s="205"/>
      <c r="DL114" s="205"/>
      <c r="DM114" s="205"/>
      <c r="DN114" s="205"/>
      <c r="DO114" s="205"/>
      <c r="DP114" s="205"/>
      <c r="DQ114" s="205"/>
      <c r="DR114" s="205"/>
      <c r="DS114" s="205"/>
      <c r="DT114" s="205"/>
      <c r="DU114" s="205"/>
      <c r="DV114" s="205"/>
      <c r="DW114" s="205"/>
      <c r="DX114" s="205"/>
      <c r="DY114" s="205"/>
      <c r="DZ114" s="205"/>
      <c r="EA114" s="205"/>
      <c r="EB114" s="205"/>
      <c r="EC114" s="205"/>
      <c r="ED114" s="205"/>
      <c r="EE114" s="205"/>
      <c r="EF114" s="205"/>
      <c r="EG114" s="205"/>
      <c r="EH114" s="205"/>
      <c r="EI114" s="205"/>
      <c r="EJ114" s="205"/>
      <c r="EK114" s="205"/>
      <c r="EL114" s="205"/>
      <c r="EM114" s="205"/>
      <c r="EN114" s="205"/>
      <c r="EO114" s="205"/>
      <c r="EP114" s="205"/>
      <c r="EQ114" s="205"/>
      <c r="ER114" s="205"/>
      <c r="ES114" s="205"/>
      <c r="ET114" s="205"/>
      <c r="EU114" s="205"/>
      <c r="EV114" s="205"/>
      <c r="EW114" s="205"/>
      <c r="EX114" s="205"/>
      <c r="EY114" s="205"/>
      <c r="EZ114" s="205"/>
      <c r="FA114" s="205"/>
      <c r="FB114" s="205"/>
      <c r="FC114" s="205"/>
      <c r="FD114" s="205"/>
      <c r="FE114" s="205"/>
      <c r="FF114" s="205"/>
      <c r="FG114" s="205"/>
      <c r="FH114" s="205"/>
      <c r="FI114" s="205"/>
      <c r="FJ114" s="205"/>
      <c r="FK114" s="205"/>
      <c r="FL114" s="205"/>
      <c r="FM114" s="205"/>
      <c r="FN114" s="205"/>
      <c r="FO114" s="205"/>
      <c r="FP114" s="205"/>
      <c r="FQ114" s="205"/>
      <c r="FR114" s="205"/>
      <c r="FS114" s="205"/>
      <c r="FT114" s="205"/>
      <c r="FU114" s="205"/>
      <c r="FV114" s="205"/>
      <c r="FW114" s="205"/>
      <c r="FX114" s="205"/>
      <c r="FY114" s="205"/>
      <c r="FZ114" s="205"/>
      <c r="GA114" s="205"/>
      <c r="GB114" s="205"/>
      <c r="GC114" s="205"/>
      <c r="GD114" s="205"/>
      <c r="GE114" s="205"/>
      <c r="GF114" s="205"/>
      <c r="GG114" s="205"/>
      <c r="GH114" s="205"/>
      <c r="GI114" s="205"/>
      <c r="GJ114" s="205"/>
      <c r="GK114" s="205"/>
      <c r="GL114" s="205"/>
      <c r="GM114" s="205"/>
      <c r="GN114" s="205"/>
      <c r="GO114" s="205"/>
      <c r="GP114" s="205"/>
      <c r="GQ114" s="205"/>
      <c r="GR114" s="205"/>
      <c r="GS114" s="205"/>
      <c r="GT114" s="205"/>
      <c r="GU114" s="205"/>
      <c r="GV114" s="205"/>
      <c r="GW114" s="205"/>
      <c r="GX114" s="205"/>
      <c r="GY114" s="205"/>
      <c r="GZ114" s="205"/>
      <c r="HA114" s="205"/>
      <c r="HB114" s="205"/>
      <c r="HC114" s="205"/>
      <c r="HD114" s="205"/>
      <c r="HE114" s="205"/>
      <c r="HF114" s="205"/>
      <c r="HG114" s="205"/>
      <c r="HH114" s="205"/>
      <c r="HI114" s="205"/>
      <c r="HJ114" s="205"/>
      <c r="HK114" s="205"/>
      <c r="HL114" s="205"/>
      <c r="HM114" s="205"/>
      <c r="HN114" s="205"/>
      <c r="HO114" s="205"/>
      <c r="HP114" s="205"/>
      <c r="HQ114" s="205"/>
      <c r="HR114" s="205"/>
      <c r="HS114" s="205"/>
      <c r="HT114" s="205"/>
      <c r="HU114" s="205"/>
      <c r="HV114" s="205"/>
      <c r="HW114" s="205"/>
      <c r="HX114" s="205"/>
      <c r="HY114" s="205"/>
      <c r="HZ114" s="205"/>
      <c r="IA114" s="205"/>
      <c r="IB114" s="205"/>
      <c r="IC114" s="205"/>
      <c r="ID114" s="205"/>
      <c r="IE114" s="205"/>
      <c r="IF114" s="205"/>
      <c r="IG114" s="205"/>
      <c r="IH114" s="205"/>
      <c r="II114" s="205"/>
      <c r="IJ114" s="205"/>
      <c r="IK114" s="205"/>
      <c r="IL114" s="205"/>
      <c r="IM114" s="205"/>
      <c r="IN114" s="205"/>
      <c r="IO114" s="205"/>
      <c r="IP114" s="205"/>
      <c r="IQ114" s="205"/>
      <c r="IR114" s="205"/>
      <c r="IS114" s="205"/>
    </row>
    <row r="115" spans="1:253" s="175" customFormat="1" ht="13.5">
      <c r="A115" s="176">
        <v>490</v>
      </c>
      <c r="B115" s="177">
        <v>352.2</v>
      </c>
      <c r="C115" s="178">
        <v>3467.7</v>
      </c>
      <c r="D115" s="179">
        <v>10.933</v>
      </c>
      <c r="E115" s="180">
        <v>176.1</v>
      </c>
      <c r="F115" s="178">
        <v>3467.7</v>
      </c>
      <c r="G115" s="179">
        <v>10.613</v>
      </c>
      <c r="H115" s="180">
        <v>117.4</v>
      </c>
      <c r="I115" s="178">
        <v>3467.7</v>
      </c>
      <c r="J115" s="179">
        <v>10.426</v>
      </c>
      <c r="K115" s="180">
        <v>88.05</v>
      </c>
      <c r="L115" s="178">
        <v>3467.7</v>
      </c>
      <c r="M115" s="179">
        <v>10.293</v>
      </c>
      <c r="N115" s="180">
        <v>70.44</v>
      </c>
      <c r="O115" s="178">
        <v>3467.7</v>
      </c>
      <c r="P115" s="179">
        <v>10.19</v>
      </c>
      <c r="Q115" s="180">
        <v>35.22</v>
      </c>
      <c r="R115" s="178">
        <v>3467.6</v>
      </c>
      <c r="S115" s="179">
        <v>9.8705</v>
      </c>
      <c r="T115" s="180">
        <v>17.61</v>
      </c>
      <c r="U115" s="178">
        <v>3467.5</v>
      </c>
      <c r="V115" s="179">
        <v>9.5505</v>
      </c>
      <c r="W115" s="180">
        <v>11.737</v>
      </c>
      <c r="X115" s="178">
        <v>3467.4</v>
      </c>
      <c r="Y115" s="179">
        <v>9.3633</v>
      </c>
      <c r="Z115" s="180">
        <v>8.802</v>
      </c>
      <c r="AA115" s="178">
        <v>3467.3</v>
      </c>
      <c r="AB115" s="179">
        <v>9.2304</v>
      </c>
      <c r="AC115" s="180">
        <v>7.041</v>
      </c>
      <c r="AD115" s="178">
        <v>3467.2</v>
      </c>
      <c r="AE115" s="179">
        <v>9.1273</v>
      </c>
      <c r="AF115" s="180">
        <v>5.867</v>
      </c>
      <c r="AG115" s="178">
        <v>3467.1</v>
      </c>
      <c r="AH115" s="179">
        <v>9.0431</v>
      </c>
      <c r="AI115" s="180">
        <v>5.029</v>
      </c>
      <c r="AJ115" s="178">
        <v>3467</v>
      </c>
      <c r="AK115" s="179">
        <v>8.9718</v>
      </c>
      <c r="AL115" s="180">
        <v>4.4</v>
      </c>
      <c r="AM115" s="178">
        <v>3466.9</v>
      </c>
      <c r="AN115" s="179">
        <v>8.9101</v>
      </c>
      <c r="AO115" s="180">
        <v>3.91</v>
      </c>
      <c r="AP115" s="178">
        <v>3466.8</v>
      </c>
      <c r="AQ115" s="179">
        <v>8.8556</v>
      </c>
      <c r="AR115" s="180">
        <v>3.519</v>
      </c>
      <c r="AS115" s="178">
        <v>3466.6</v>
      </c>
      <c r="AT115" s="179">
        <v>8.8069</v>
      </c>
      <c r="AU115" s="180">
        <v>1.758</v>
      </c>
      <c r="AV115" s="178">
        <v>3465.6</v>
      </c>
      <c r="AW115" s="179">
        <v>8.4859</v>
      </c>
      <c r="AX115" s="180">
        <v>1.171</v>
      </c>
      <c r="AY115" s="178">
        <v>3464.5</v>
      </c>
      <c r="AZ115" s="179">
        <v>8.2977</v>
      </c>
      <c r="BA115" s="180">
        <v>0.8776</v>
      </c>
      <c r="BB115" s="178">
        <v>3463.4</v>
      </c>
      <c r="BC115" s="179">
        <v>8.1639</v>
      </c>
      <c r="BD115" s="180">
        <v>0.7015</v>
      </c>
      <c r="BE115" s="178">
        <v>3462.2</v>
      </c>
      <c r="BF115" s="179">
        <v>8.0598</v>
      </c>
      <c r="BG115" s="180">
        <v>0.3493</v>
      </c>
      <c r="BH115" s="178">
        <v>3456.7</v>
      </c>
      <c r="BI115" s="179">
        <v>7.7345</v>
      </c>
      <c r="BJ115" s="180">
        <v>0.2319</v>
      </c>
      <c r="BK115" s="178">
        <v>3451.1</v>
      </c>
      <c r="BL115" s="179">
        <v>7.542</v>
      </c>
      <c r="BM115" s="180">
        <v>0.1732</v>
      </c>
      <c r="BN115" s="178">
        <v>3445.4</v>
      </c>
      <c r="BO115" s="179">
        <v>7.4037</v>
      </c>
      <c r="BP115" s="210"/>
      <c r="BQ115" s="205"/>
      <c r="BR115" s="205"/>
      <c r="BS115" s="205"/>
      <c r="BT115" s="205"/>
      <c r="BU115" s="205"/>
      <c r="BV115" s="205"/>
      <c r="BW115" s="205"/>
      <c r="BX115" s="205"/>
      <c r="BY115" s="205"/>
      <c r="BZ115" s="205"/>
      <c r="CA115" s="205"/>
      <c r="CB115" s="205"/>
      <c r="CC115" s="205"/>
      <c r="CD115" s="205"/>
      <c r="CE115" s="205"/>
      <c r="CF115" s="205"/>
      <c r="CG115" s="205"/>
      <c r="CH115" s="205"/>
      <c r="CI115" s="205"/>
      <c r="CJ115" s="205"/>
      <c r="CK115" s="205"/>
      <c r="CL115" s="205"/>
      <c r="CM115" s="205"/>
      <c r="CN115" s="205"/>
      <c r="CO115" s="205"/>
      <c r="CP115" s="205"/>
      <c r="CQ115" s="205"/>
      <c r="CR115" s="205"/>
      <c r="CS115" s="205"/>
      <c r="CT115" s="205"/>
      <c r="CU115" s="205"/>
      <c r="CV115" s="205"/>
      <c r="CW115" s="205"/>
      <c r="CX115" s="205"/>
      <c r="CY115" s="205"/>
      <c r="CZ115" s="205"/>
      <c r="DA115" s="205"/>
      <c r="DB115" s="205"/>
      <c r="DC115" s="205"/>
      <c r="DD115" s="205"/>
      <c r="DE115" s="205"/>
      <c r="DF115" s="205"/>
      <c r="DG115" s="205"/>
      <c r="DH115" s="205"/>
      <c r="DI115" s="205"/>
      <c r="DJ115" s="205"/>
      <c r="DK115" s="205"/>
      <c r="DL115" s="205"/>
      <c r="DM115" s="205"/>
      <c r="DN115" s="205"/>
      <c r="DO115" s="205"/>
      <c r="DP115" s="205"/>
      <c r="DQ115" s="205"/>
      <c r="DR115" s="205"/>
      <c r="DS115" s="205"/>
      <c r="DT115" s="205"/>
      <c r="DU115" s="205"/>
      <c r="DV115" s="205"/>
      <c r="DW115" s="205"/>
      <c r="DX115" s="205"/>
      <c r="DY115" s="205"/>
      <c r="DZ115" s="205"/>
      <c r="EA115" s="205"/>
      <c r="EB115" s="205"/>
      <c r="EC115" s="205"/>
      <c r="ED115" s="205"/>
      <c r="EE115" s="205"/>
      <c r="EF115" s="205"/>
      <c r="EG115" s="205"/>
      <c r="EH115" s="205"/>
      <c r="EI115" s="205"/>
      <c r="EJ115" s="205"/>
      <c r="EK115" s="205"/>
      <c r="EL115" s="205"/>
      <c r="EM115" s="205"/>
      <c r="EN115" s="205"/>
      <c r="EO115" s="205"/>
      <c r="EP115" s="205"/>
      <c r="EQ115" s="205"/>
      <c r="ER115" s="205"/>
      <c r="ES115" s="205"/>
      <c r="ET115" s="205"/>
      <c r="EU115" s="205"/>
      <c r="EV115" s="205"/>
      <c r="EW115" s="205"/>
      <c r="EX115" s="205"/>
      <c r="EY115" s="205"/>
      <c r="EZ115" s="205"/>
      <c r="FA115" s="205"/>
      <c r="FB115" s="205"/>
      <c r="FC115" s="205"/>
      <c r="FD115" s="205"/>
      <c r="FE115" s="205"/>
      <c r="FF115" s="205"/>
      <c r="FG115" s="205"/>
      <c r="FH115" s="205"/>
      <c r="FI115" s="205"/>
      <c r="FJ115" s="205"/>
      <c r="FK115" s="205"/>
      <c r="FL115" s="205"/>
      <c r="FM115" s="205"/>
      <c r="FN115" s="205"/>
      <c r="FO115" s="205"/>
      <c r="FP115" s="205"/>
      <c r="FQ115" s="205"/>
      <c r="FR115" s="205"/>
      <c r="FS115" s="205"/>
      <c r="FT115" s="205"/>
      <c r="FU115" s="205"/>
      <c r="FV115" s="205"/>
      <c r="FW115" s="205"/>
      <c r="FX115" s="205"/>
      <c r="FY115" s="205"/>
      <c r="FZ115" s="205"/>
      <c r="GA115" s="205"/>
      <c r="GB115" s="205"/>
      <c r="GC115" s="205"/>
      <c r="GD115" s="205"/>
      <c r="GE115" s="205"/>
      <c r="GF115" s="205"/>
      <c r="GG115" s="205"/>
      <c r="GH115" s="205"/>
      <c r="GI115" s="205"/>
      <c r="GJ115" s="205"/>
      <c r="GK115" s="205"/>
      <c r="GL115" s="205"/>
      <c r="GM115" s="205"/>
      <c r="GN115" s="205"/>
      <c r="GO115" s="205"/>
      <c r="GP115" s="205"/>
      <c r="GQ115" s="205"/>
      <c r="GR115" s="205"/>
      <c r="GS115" s="205"/>
      <c r="GT115" s="205"/>
      <c r="GU115" s="205"/>
      <c r="GV115" s="205"/>
      <c r="GW115" s="205"/>
      <c r="GX115" s="205"/>
      <c r="GY115" s="205"/>
      <c r="GZ115" s="205"/>
      <c r="HA115" s="205"/>
      <c r="HB115" s="205"/>
      <c r="HC115" s="205"/>
      <c r="HD115" s="205"/>
      <c r="HE115" s="205"/>
      <c r="HF115" s="205"/>
      <c r="HG115" s="205"/>
      <c r="HH115" s="205"/>
      <c r="HI115" s="205"/>
      <c r="HJ115" s="205"/>
      <c r="HK115" s="205"/>
      <c r="HL115" s="205"/>
      <c r="HM115" s="205"/>
      <c r="HN115" s="205"/>
      <c r="HO115" s="205"/>
      <c r="HP115" s="205"/>
      <c r="HQ115" s="205"/>
      <c r="HR115" s="205"/>
      <c r="HS115" s="205"/>
      <c r="HT115" s="205"/>
      <c r="HU115" s="205"/>
      <c r="HV115" s="205"/>
      <c r="HW115" s="205"/>
      <c r="HX115" s="205"/>
      <c r="HY115" s="205"/>
      <c r="HZ115" s="205"/>
      <c r="IA115" s="205"/>
      <c r="IB115" s="205"/>
      <c r="IC115" s="205"/>
      <c r="ID115" s="205"/>
      <c r="IE115" s="205"/>
      <c r="IF115" s="205"/>
      <c r="IG115" s="205"/>
      <c r="IH115" s="205"/>
      <c r="II115" s="205"/>
      <c r="IJ115" s="205"/>
      <c r="IK115" s="205"/>
      <c r="IL115" s="205"/>
      <c r="IM115" s="205"/>
      <c r="IN115" s="205"/>
      <c r="IO115" s="205"/>
      <c r="IP115" s="205"/>
      <c r="IQ115" s="205"/>
      <c r="IR115" s="205"/>
      <c r="IS115" s="205"/>
    </row>
    <row r="116" spans="1:253" s="175" customFormat="1" ht="13.5">
      <c r="A116" s="176">
        <v>500</v>
      </c>
      <c r="B116" s="177">
        <v>356.81</v>
      </c>
      <c r="C116" s="178">
        <v>3489</v>
      </c>
      <c r="D116" s="179">
        <v>10.961</v>
      </c>
      <c r="E116" s="180">
        <v>178.4</v>
      </c>
      <c r="F116" s="178">
        <v>3489</v>
      </c>
      <c r="G116" s="179">
        <v>10.641</v>
      </c>
      <c r="H116" s="180">
        <v>118.94</v>
      </c>
      <c r="I116" s="178">
        <v>3489</v>
      </c>
      <c r="J116" s="179">
        <v>10.454</v>
      </c>
      <c r="K116" s="180">
        <v>89.2</v>
      </c>
      <c r="L116" s="178">
        <v>3489</v>
      </c>
      <c r="M116" s="179">
        <v>10.321</v>
      </c>
      <c r="N116" s="180">
        <v>71.36</v>
      </c>
      <c r="O116" s="178">
        <v>3489</v>
      </c>
      <c r="P116" s="179">
        <v>10.218</v>
      </c>
      <c r="Q116" s="180">
        <v>35.68</v>
      </c>
      <c r="R116" s="178">
        <v>3488.9</v>
      </c>
      <c r="S116" s="179">
        <v>9.8982</v>
      </c>
      <c r="T116" s="180">
        <v>17.84</v>
      </c>
      <c r="U116" s="178">
        <v>3488.8</v>
      </c>
      <c r="V116" s="179">
        <v>9.5782</v>
      </c>
      <c r="W116" s="180">
        <v>11.891</v>
      </c>
      <c r="X116" s="178">
        <v>3488.7</v>
      </c>
      <c r="Y116" s="179">
        <v>9.391</v>
      </c>
      <c r="Z116" s="180">
        <v>8.918</v>
      </c>
      <c r="AA116" s="178">
        <v>3488.6</v>
      </c>
      <c r="AB116" s="179">
        <v>9.2581</v>
      </c>
      <c r="AC116" s="180">
        <v>7.134</v>
      </c>
      <c r="AD116" s="178">
        <v>3488.5</v>
      </c>
      <c r="AE116" s="179">
        <v>9.155</v>
      </c>
      <c r="AF116" s="180">
        <v>5.944</v>
      </c>
      <c r="AG116" s="178">
        <v>3488.4</v>
      </c>
      <c r="AH116" s="179">
        <v>9.0708</v>
      </c>
      <c r="AI116" s="180">
        <v>5.095</v>
      </c>
      <c r="AJ116" s="178">
        <v>3488.3</v>
      </c>
      <c r="AK116" s="179">
        <v>8.9995</v>
      </c>
      <c r="AL116" s="180">
        <v>4.457</v>
      </c>
      <c r="AM116" s="178">
        <v>3488.2</v>
      </c>
      <c r="AN116" s="179">
        <v>8.9378</v>
      </c>
      <c r="AO116" s="180">
        <v>3.962</v>
      </c>
      <c r="AP116" s="178">
        <v>3488</v>
      </c>
      <c r="AQ116" s="179">
        <v>8.8833</v>
      </c>
      <c r="AR116" s="180">
        <v>3.565</v>
      </c>
      <c r="AS116" s="178">
        <v>3487.9</v>
      </c>
      <c r="AT116" s="179">
        <v>8.8346</v>
      </c>
      <c r="AU116" s="180">
        <v>1.781</v>
      </c>
      <c r="AV116" s="178">
        <v>3486.9</v>
      </c>
      <c r="AW116" s="179">
        <v>8.5137</v>
      </c>
      <c r="AX116" s="180">
        <v>1.187</v>
      </c>
      <c r="AY116" s="178">
        <v>3485.8</v>
      </c>
      <c r="AZ116" s="179">
        <v>8.3255</v>
      </c>
      <c r="BA116" s="180">
        <v>0.8893</v>
      </c>
      <c r="BB116" s="178">
        <v>3484.7</v>
      </c>
      <c r="BC116" s="179">
        <v>8.1917</v>
      </c>
      <c r="BD116" s="180">
        <v>0.7109</v>
      </c>
      <c r="BE116" s="178">
        <v>3483.7</v>
      </c>
      <c r="BF116" s="179">
        <v>8.0877</v>
      </c>
      <c r="BG116" s="180">
        <v>0.354</v>
      </c>
      <c r="BH116" s="178">
        <v>3478.3</v>
      </c>
      <c r="BI116" s="179">
        <v>7.7627</v>
      </c>
      <c r="BJ116" s="180">
        <v>0.2351</v>
      </c>
      <c r="BK116" s="178">
        <v>3472.9</v>
      </c>
      <c r="BL116" s="179">
        <v>7.5703</v>
      </c>
      <c r="BM116" s="180">
        <v>0.1756</v>
      </c>
      <c r="BN116" s="178">
        <v>3467.4</v>
      </c>
      <c r="BO116" s="179">
        <v>7.4323</v>
      </c>
      <c r="BP116" s="210"/>
      <c r="BQ116" s="205"/>
      <c r="BR116" s="205"/>
      <c r="BS116" s="205"/>
      <c r="BT116" s="205"/>
      <c r="BU116" s="205"/>
      <c r="BV116" s="205"/>
      <c r="BW116" s="205"/>
      <c r="BX116" s="205"/>
      <c r="BY116" s="205"/>
      <c r="BZ116" s="205"/>
      <c r="CA116" s="205"/>
      <c r="CB116" s="205"/>
      <c r="CC116" s="205"/>
      <c r="CD116" s="205"/>
      <c r="CE116" s="205"/>
      <c r="CF116" s="205"/>
      <c r="CG116" s="205"/>
      <c r="CH116" s="205"/>
      <c r="CI116" s="205"/>
      <c r="CJ116" s="205"/>
      <c r="CK116" s="205"/>
      <c r="CL116" s="205"/>
      <c r="CM116" s="205"/>
      <c r="CN116" s="205"/>
      <c r="CO116" s="205"/>
      <c r="CP116" s="205"/>
      <c r="CQ116" s="205"/>
      <c r="CR116" s="205"/>
      <c r="CS116" s="205"/>
      <c r="CT116" s="205"/>
      <c r="CU116" s="205"/>
      <c r="CV116" s="205"/>
      <c r="CW116" s="205"/>
      <c r="CX116" s="205"/>
      <c r="CY116" s="205"/>
      <c r="CZ116" s="205"/>
      <c r="DA116" s="205"/>
      <c r="DB116" s="205"/>
      <c r="DC116" s="205"/>
      <c r="DD116" s="205"/>
      <c r="DE116" s="205"/>
      <c r="DF116" s="205"/>
      <c r="DG116" s="205"/>
      <c r="DH116" s="205"/>
      <c r="DI116" s="205"/>
      <c r="DJ116" s="205"/>
      <c r="DK116" s="205"/>
      <c r="DL116" s="205"/>
      <c r="DM116" s="205"/>
      <c r="DN116" s="205"/>
      <c r="DO116" s="205"/>
      <c r="DP116" s="205"/>
      <c r="DQ116" s="205"/>
      <c r="DR116" s="205"/>
      <c r="DS116" s="205"/>
      <c r="DT116" s="205"/>
      <c r="DU116" s="205"/>
      <c r="DV116" s="205"/>
      <c r="DW116" s="205"/>
      <c r="DX116" s="205"/>
      <c r="DY116" s="205"/>
      <c r="DZ116" s="205"/>
      <c r="EA116" s="205"/>
      <c r="EB116" s="205"/>
      <c r="EC116" s="205"/>
      <c r="ED116" s="205"/>
      <c r="EE116" s="205"/>
      <c r="EF116" s="205"/>
      <c r="EG116" s="205"/>
      <c r="EH116" s="205"/>
      <c r="EI116" s="205"/>
      <c r="EJ116" s="205"/>
      <c r="EK116" s="205"/>
      <c r="EL116" s="205"/>
      <c r="EM116" s="205"/>
      <c r="EN116" s="205"/>
      <c r="EO116" s="205"/>
      <c r="EP116" s="205"/>
      <c r="EQ116" s="205"/>
      <c r="ER116" s="205"/>
      <c r="ES116" s="205"/>
      <c r="ET116" s="205"/>
      <c r="EU116" s="205"/>
      <c r="EV116" s="205"/>
      <c r="EW116" s="205"/>
      <c r="EX116" s="205"/>
      <c r="EY116" s="205"/>
      <c r="EZ116" s="205"/>
      <c r="FA116" s="205"/>
      <c r="FB116" s="205"/>
      <c r="FC116" s="205"/>
      <c r="FD116" s="205"/>
      <c r="FE116" s="205"/>
      <c r="FF116" s="205"/>
      <c r="FG116" s="205"/>
      <c r="FH116" s="205"/>
      <c r="FI116" s="205"/>
      <c r="FJ116" s="205"/>
      <c r="FK116" s="205"/>
      <c r="FL116" s="205"/>
      <c r="FM116" s="205"/>
      <c r="FN116" s="205"/>
      <c r="FO116" s="205"/>
      <c r="FP116" s="205"/>
      <c r="FQ116" s="205"/>
      <c r="FR116" s="205"/>
      <c r="FS116" s="205"/>
      <c r="FT116" s="205"/>
      <c r="FU116" s="205"/>
      <c r="FV116" s="205"/>
      <c r="FW116" s="205"/>
      <c r="FX116" s="205"/>
      <c r="FY116" s="205"/>
      <c r="FZ116" s="205"/>
      <c r="GA116" s="205"/>
      <c r="GB116" s="205"/>
      <c r="GC116" s="205"/>
      <c r="GD116" s="205"/>
      <c r="GE116" s="205"/>
      <c r="GF116" s="205"/>
      <c r="GG116" s="205"/>
      <c r="GH116" s="205"/>
      <c r="GI116" s="205"/>
      <c r="GJ116" s="205"/>
      <c r="GK116" s="205"/>
      <c r="GL116" s="205"/>
      <c r="GM116" s="205"/>
      <c r="GN116" s="205"/>
      <c r="GO116" s="205"/>
      <c r="GP116" s="205"/>
      <c r="GQ116" s="205"/>
      <c r="GR116" s="205"/>
      <c r="GS116" s="205"/>
      <c r="GT116" s="205"/>
      <c r="GU116" s="205"/>
      <c r="GV116" s="205"/>
      <c r="GW116" s="205"/>
      <c r="GX116" s="205"/>
      <c r="GY116" s="205"/>
      <c r="GZ116" s="205"/>
      <c r="HA116" s="205"/>
      <c r="HB116" s="205"/>
      <c r="HC116" s="205"/>
      <c r="HD116" s="205"/>
      <c r="HE116" s="205"/>
      <c r="HF116" s="205"/>
      <c r="HG116" s="205"/>
      <c r="HH116" s="205"/>
      <c r="HI116" s="205"/>
      <c r="HJ116" s="205"/>
      <c r="HK116" s="205"/>
      <c r="HL116" s="205"/>
      <c r="HM116" s="205"/>
      <c r="HN116" s="205"/>
      <c r="HO116" s="205"/>
      <c r="HP116" s="205"/>
      <c r="HQ116" s="205"/>
      <c r="HR116" s="205"/>
      <c r="HS116" s="205"/>
      <c r="HT116" s="205"/>
      <c r="HU116" s="205"/>
      <c r="HV116" s="205"/>
      <c r="HW116" s="205"/>
      <c r="HX116" s="205"/>
      <c r="HY116" s="205"/>
      <c r="HZ116" s="205"/>
      <c r="IA116" s="205"/>
      <c r="IB116" s="205"/>
      <c r="IC116" s="205"/>
      <c r="ID116" s="205"/>
      <c r="IE116" s="205"/>
      <c r="IF116" s="205"/>
      <c r="IG116" s="205"/>
      <c r="IH116" s="205"/>
      <c r="II116" s="205"/>
      <c r="IJ116" s="205"/>
      <c r="IK116" s="205"/>
      <c r="IL116" s="205"/>
      <c r="IM116" s="205"/>
      <c r="IN116" s="205"/>
      <c r="IO116" s="205"/>
      <c r="IP116" s="205"/>
      <c r="IQ116" s="205"/>
      <c r="IR116" s="205"/>
      <c r="IS116" s="205"/>
    </row>
    <row r="117" spans="1:253" s="175" customFormat="1" ht="13.5">
      <c r="A117" s="176">
        <v>510</v>
      </c>
      <c r="B117" s="177">
        <v>361.43</v>
      </c>
      <c r="C117" s="178">
        <v>3510.3</v>
      </c>
      <c r="D117" s="179">
        <v>10.988</v>
      </c>
      <c r="E117" s="180">
        <v>180.71</v>
      </c>
      <c r="F117" s="178">
        <v>3510.3</v>
      </c>
      <c r="G117" s="179">
        <v>10.668</v>
      </c>
      <c r="H117" s="180">
        <v>120.47</v>
      </c>
      <c r="I117" s="178">
        <v>3510.3</v>
      </c>
      <c r="J117" s="179">
        <v>10.481</v>
      </c>
      <c r="K117" s="180">
        <v>90.36</v>
      </c>
      <c r="L117" s="178">
        <v>3510.3</v>
      </c>
      <c r="M117" s="179">
        <v>10.348</v>
      </c>
      <c r="N117" s="180">
        <v>72.28</v>
      </c>
      <c r="O117" s="178">
        <v>3510.3</v>
      </c>
      <c r="P117" s="179">
        <v>10.245</v>
      </c>
      <c r="Q117" s="180">
        <v>36.14</v>
      </c>
      <c r="R117" s="178">
        <v>3510.2</v>
      </c>
      <c r="S117" s="179">
        <v>9.9256</v>
      </c>
      <c r="T117" s="180">
        <v>18.07</v>
      </c>
      <c r="U117" s="178">
        <v>3510.1</v>
      </c>
      <c r="V117" s="179">
        <v>9.6056</v>
      </c>
      <c r="W117" s="180">
        <v>12.045</v>
      </c>
      <c r="X117" s="178">
        <v>3510</v>
      </c>
      <c r="Y117" s="179">
        <v>9.4184</v>
      </c>
      <c r="Z117" s="180">
        <v>9.033</v>
      </c>
      <c r="AA117" s="178">
        <v>3509.9</v>
      </c>
      <c r="AB117" s="179">
        <v>9.2855</v>
      </c>
      <c r="AC117" s="180">
        <v>7.226</v>
      </c>
      <c r="AD117" s="178">
        <v>3509.8</v>
      </c>
      <c r="AE117" s="179">
        <v>9.1824</v>
      </c>
      <c r="AF117" s="180">
        <v>6.021</v>
      </c>
      <c r="AG117" s="178">
        <v>3509.7</v>
      </c>
      <c r="AH117" s="179">
        <v>9.0982</v>
      </c>
      <c r="AI117" s="180">
        <v>5.161</v>
      </c>
      <c r="AJ117" s="178">
        <v>3509.6</v>
      </c>
      <c r="AK117" s="179">
        <v>9.0269</v>
      </c>
      <c r="AL117" s="180">
        <v>4.515</v>
      </c>
      <c r="AM117" s="178">
        <v>3509.7</v>
      </c>
      <c r="AN117" s="179">
        <v>8.9652</v>
      </c>
      <c r="AO117" s="180">
        <v>4.013</v>
      </c>
      <c r="AP117" s="178">
        <v>3509.4</v>
      </c>
      <c r="AQ117" s="179">
        <v>8.9108</v>
      </c>
      <c r="AR117" s="180">
        <v>3.612</v>
      </c>
      <c r="AS117" s="178">
        <v>3509.3</v>
      </c>
      <c r="AT117" s="179">
        <v>8.862</v>
      </c>
      <c r="AU117" s="180">
        <v>1.804</v>
      </c>
      <c r="AV117" s="178">
        <v>3508.3</v>
      </c>
      <c r="AW117" s="179">
        <v>8.5412</v>
      </c>
      <c r="AX117" s="180">
        <v>1.202</v>
      </c>
      <c r="AY117" s="178">
        <v>3507.2</v>
      </c>
      <c r="AZ117" s="179">
        <v>8.3531</v>
      </c>
      <c r="BA117" s="180">
        <v>0.9009</v>
      </c>
      <c r="BB117" s="178">
        <v>3506.2</v>
      </c>
      <c r="BC117" s="179">
        <v>8.2193</v>
      </c>
      <c r="BD117" s="180">
        <v>0.7202</v>
      </c>
      <c r="BE117" s="178">
        <v>3505.2</v>
      </c>
      <c r="BF117" s="179">
        <v>8.1154</v>
      </c>
      <c r="BG117" s="180">
        <v>0.3588</v>
      </c>
      <c r="BH117" s="178">
        <v>3500</v>
      </c>
      <c r="BI117" s="179">
        <v>7.7905</v>
      </c>
      <c r="BJ117" s="180">
        <v>0.2383</v>
      </c>
      <c r="BK117" s="178">
        <v>3494.7</v>
      </c>
      <c r="BL117" s="179">
        <v>7.5984</v>
      </c>
      <c r="BM117" s="180">
        <v>0.178</v>
      </c>
      <c r="BN117" s="178">
        <v>3489.5</v>
      </c>
      <c r="BO117" s="179">
        <v>7.4606</v>
      </c>
      <c r="BP117" s="210"/>
      <c r="BQ117" s="205"/>
      <c r="BR117" s="205"/>
      <c r="BS117" s="205"/>
      <c r="BT117" s="205"/>
      <c r="BU117" s="205"/>
      <c r="BV117" s="205"/>
      <c r="BW117" s="205"/>
      <c r="BX117" s="205"/>
      <c r="BY117" s="205"/>
      <c r="BZ117" s="205"/>
      <c r="CA117" s="205"/>
      <c r="CB117" s="205"/>
      <c r="CC117" s="205"/>
      <c r="CD117" s="205"/>
      <c r="CE117" s="205"/>
      <c r="CF117" s="205"/>
      <c r="CG117" s="205"/>
      <c r="CH117" s="205"/>
      <c r="CI117" s="205"/>
      <c r="CJ117" s="205"/>
      <c r="CK117" s="205"/>
      <c r="CL117" s="205"/>
      <c r="CM117" s="205"/>
      <c r="CN117" s="205"/>
      <c r="CO117" s="205"/>
      <c r="CP117" s="205"/>
      <c r="CQ117" s="205"/>
      <c r="CR117" s="205"/>
      <c r="CS117" s="205"/>
      <c r="CT117" s="205"/>
      <c r="CU117" s="205"/>
      <c r="CV117" s="205"/>
      <c r="CW117" s="205"/>
      <c r="CX117" s="205"/>
      <c r="CY117" s="205"/>
      <c r="CZ117" s="205"/>
      <c r="DA117" s="205"/>
      <c r="DB117" s="205"/>
      <c r="DC117" s="205"/>
      <c r="DD117" s="205"/>
      <c r="DE117" s="205"/>
      <c r="DF117" s="205"/>
      <c r="DG117" s="205"/>
      <c r="DH117" s="205"/>
      <c r="DI117" s="205"/>
      <c r="DJ117" s="205"/>
      <c r="DK117" s="205"/>
      <c r="DL117" s="205"/>
      <c r="DM117" s="205"/>
      <c r="DN117" s="205"/>
      <c r="DO117" s="205"/>
      <c r="DP117" s="205"/>
      <c r="DQ117" s="205"/>
      <c r="DR117" s="205"/>
      <c r="DS117" s="205"/>
      <c r="DT117" s="205"/>
      <c r="DU117" s="205"/>
      <c r="DV117" s="205"/>
      <c r="DW117" s="205"/>
      <c r="DX117" s="205"/>
      <c r="DY117" s="205"/>
      <c r="DZ117" s="205"/>
      <c r="EA117" s="205"/>
      <c r="EB117" s="205"/>
      <c r="EC117" s="205"/>
      <c r="ED117" s="205"/>
      <c r="EE117" s="205"/>
      <c r="EF117" s="205"/>
      <c r="EG117" s="205"/>
      <c r="EH117" s="205"/>
      <c r="EI117" s="205"/>
      <c r="EJ117" s="205"/>
      <c r="EK117" s="205"/>
      <c r="EL117" s="205"/>
      <c r="EM117" s="205"/>
      <c r="EN117" s="205"/>
      <c r="EO117" s="205"/>
      <c r="EP117" s="205"/>
      <c r="EQ117" s="205"/>
      <c r="ER117" s="205"/>
      <c r="ES117" s="205"/>
      <c r="ET117" s="205"/>
      <c r="EU117" s="205"/>
      <c r="EV117" s="205"/>
      <c r="EW117" s="205"/>
      <c r="EX117" s="205"/>
      <c r="EY117" s="205"/>
      <c r="EZ117" s="205"/>
      <c r="FA117" s="205"/>
      <c r="FB117" s="205"/>
      <c r="FC117" s="205"/>
      <c r="FD117" s="205"/>
      <c r="FE117" s="205"/>
      <c r="FF117" s="205"/>
      <c r="FG117" s="205"/>
      <c r="FH117" s="205"/>
      <c r="FI117" s="205"/>
      <c r="FJ117" s="205"/>
      <c r="FK117" s="205"/>
      <c r="FL117" s="205"/>
      <c r="FM117" s="205"/>
      <c r="FN117" s="205"/>
      <c r="FO117" s="205"/>
      <c r="FP117" s="205"/>
      <c r="FQ117" s="205"/>
      <c r="FR117" s="205"/>
      <c r="FS117" s="205"/>
      <c r="FT117" s="205"/>
      <c r="FU117" s="205"/>
      <c r="FV117" s="205"/>
      <c r="FW117" s="205"/>
      <c r="FX117" s="205"/>
      <c r="FY117" s="205"/>
      <c r="FZ117" s="205"/>
      <c r="GA117" s="205"/>
      <c r="GB117" s="205"/>
      <c r="GC117" s="205"/>
      <c r="GD117" s="205"/>
      <c r="GE117" s="205"/>
      <c r="GF117" s="205"/>
      <c r="GG117" s="205"/>
      <c r="GH117" s="205"/>
      <c r="GI117" s="205"/>
      <c r="GJ117" s="205"/>
      <c r="GK117" s="205"/>
      <c r="GL117" s="205"/>
      <c r="GM117" s="205"/>
      <c r="GN117" s="205"/>
      <c r="GO117" s="205"/>
      <c r="GP117" s="205"/>
      <c r="GQ117" s="205"/>
      <c r="GR117" s="205"/>
      <c r="GS117" s="205"/>
      <c r="GT117" s="205"/>
      <c r="GU117" s="205"/>
      <c r="GV117" s="205"/>
      <c r="GW117" s="205"/>
      <c r="GX117" s="205"/>
      <c r="GY117" s="205"/>
      <c r="GZ117" s="205"/>
      <c r="HA117" s="205"/>
      <c r="HB117" s="205"/>
      <c r="HC117" s="205"/>
      <c r="HD117" s="205"/>
      <c r="HE117" s="205"/>
      <c r="HF117" s="205"/>
      <c r="HG117" s="205"/>
      <c r="HH117" s="205"/>
      <c r="HI117" s="205"/>
      <c r="HJ117" s="205"/>
      <c r="HK117" s="205"/>
      <c r="HL117" s="205"/>
      <c r="HM117" s="205"/>
      <c r="HN117" s="205"/>
      <c r="HO117" s="205"/>
      <c r="HP117" s="205"/>
      <c r="HQ117" s="205"/>
      <c r="HR117" s="205"/>
      <c r="HS117" s="205"/>
      <c r="HT117" s="205"/>
      <c r="HU117" s="205"/>
      <c r="HV117" s="205"/>
      <c r="HW117" s="205"/>
      <c r="HX117" s="205"/>
      <c r="HY117" s="205"/>
      <c r="HZ117" s="205"/>
      <c r="IA117" s="205"/>
      <c r="IB117" s="205"/>
      <c r="IC117" s="205"/>
      <c r="ID117" s="205"/>
      <c r="IE117" s="205"/>
      <c r="IF117" s="205"/>
      <c r="IG117" s="205"/>
      <c r="IH117" s="205"/>
      <c r="II117" s="205"/>
      <c r="IJ117" s="205"/>
      <c r="IK117" s="205"/>
      <c r="IL117" s="205"/>
      <c r="IM117" s="205"/>
      <c r="IN117" s="205"/>
      <c r="IO117" s="205"/>
      <c r="IP117" s="205"/>
      <c r="IQ117" s="205"/>
      <c r="IR117" s="205"/>
      <c r="IS117" s="205"/>
    </row>
    <row r="118" spans="1:253" s="175" customFormat="1" ht="13.5">
      <c r="A118" s="176">
        <v>520</v>
      </c>
      <c r="B118" s="177">
        <v>366.04</v>
      </c>
      <c r="C118" s="178">
        <v>3531.7</v>
      </c>
      <c r="D118" s="179">
        <v>11.015</v>
      </c>
      <c r="E118" s="180">
        <v>183.02</v>
      </c>
      <c r="F118" s="178">
        <v>3531.7</v>
      </c>
      <c r="G118" s="179">
        <v>10.695</v>
      </c>
      <c r="H118" s="180">
        <v>122.01</v>
      </c>
      <c r="I118" s="178">
        <v>3531.7</v>
      </c>
      <c r="J118" s="179">
        <v>10.508</v>
      </c>
      <c r="K118" s="180">
        <v>91.51</v>
      </c>
      <c r="L118" s="178">
        <v>3531.7</v>
      </c>
      <c r="M118" s="179">
        <v>10.376</v>
      </c>
      <c r="N118" s="180">
        <v>73.21</v>
      </c>
      <c r="O118" s="178">
        <v>3531.7</v>
      </c>
      <c r="P118" s="179">
        <v>10.273</v>
      </c>
      <c r="Q118" s="180">
        <v>36.6</v>
      </c>
      <c r="R118" s="178">
        <v>3531.6</v>
      </c>
      <c r="S118" s="179">
        <v>9.9527</v>
      </c>
      <c r="T118" s="180">
        <v>18.3</v>
      </c>
      <c r="U118" s="178">
        <v>3531.5</v>
      </c>
      <c r="V118" s="179">
        <v>9.6327</v>
      </c>
      <c r="W118" s="180">
        <v>12.199</v>
      </c>
      <c r="X118" s="178">
        <v>3531.4</v>
      </c>
      <c r="Y118" s="179">
        <v>9.4455</v>
      </c>
      <c r="Z118" s="180">
        <v>9.149</v>
      </c>
      <c r="AA118" s="178">
        <v>3531.3</v>
      </c>
      <c r="AB118" s="179">
        <v>9.3127</v>
      </c>
      <c r="AC118" s="180">
        <v>7.318</v>
      </c>
      <c r="AD118" s="178">
        <v>3531.2</v>
      </c>
      <c r="AE118" s="179">
        <v>9.2096</v>
      </c>
      <c r="AF118" s="180">
        <v>6.098</v>
      </c>
      <c r="AG118" s="178">
        <v>3531.1</v>
      </c>
      <c r="AH118" s="179">
        <v>9.1254</v>
      </c>
      <c r="AI118" s="180">
        <v>5.227</v>
      </c>
      <c r="AJ118" s="178">
        <v>3531</v>
      </c>
      <c r="AK118" s="179">
        <v>9.0541</v>
      </c>
      <c r="AL118" s="180">
        <v>4.573</v>
      </c>
      <c r="AM118" s="178">
        <v>3531.1</v>
      </c>
      <c r="AN118" s="179">
        <v>8.9924</v>
      </c>
      <c r="AO118" s="180">
        <v>4.065</v>
      </c>
      <c r="AP118" s="178">
        <v>3530.8</v>
      </c>
      <c r="AQ118" s="179">
        <v>8.9379</v>
      </c>
      <c r="AR118" s="180">
        <v>3.658</v>
      </c>
      <c r="AS118" s="178">
        <v>3530.7</v>
      </c>
      <c r="AT118" s="179">
        <v>8.8892</v>
      </c>
      <c r="AU118" s="180">
        <v>1.828</v>
      </c>
      <c r="AV118" s="178">
        <v>3529.7</v>
      </c>
      <c r="AW118" s="179">
        <v>8.5684</v>
      </c>
      <c r="AX118" s="180">
        <v>1.218</v>
      </c>
      <c r="AY118" s="178">
        <v>3528.7</v>
      </c>
      <c r="AZ118" s="179">
        <v>8.3803</v>
      </c>
      <c r="BA118" s="180">
        <v>0.9126</v>
      </c>
      <c r="BB118" s="178">
        <v>3527.7</v>
      </c>
      <c r="BC118" s="179">
        <v>8.2466</v>
      </c>
      <c r="BD118" s="180">
        <v>0.7295</v>
      </c>
      <c r="BE118" s="178">
        <v>3526.7</v>
      </c>
      <c r="BF118" s="179">
        <v>8.1427</v>
      </c>
      <c r="BG118" s="180">
        <v>0.3635</v>
      </c>
      <c r="BH118" s="178">
        <v>3521.7</v>
      </c>
      <c r="BI118" s="179">
        <v>7.8181</v>
      </c>
      <c r="BJ118" s="180">
        <v>0.2414</v>
      </c>
      <c r="BK118" s="178">
        <v>3516.6</v>
      </c>
      <c r="BL118" s="179">
        <v>7.6262</v>
      </c>
      <c r="BM118" s="180">
        <v>0.1804</v>
      </c>
      <c r="BN118" s="178">
        <v>3511.5</v>
      </c>
      <c r="BO118" s="179">
        <v>7.4886</v>
      </c>
      <c r="BP118" s="210"/>
      <c r="BQ118" s="205"/>
      <c r="BR118" s="205"/>
      <c r="BS118" s="205"/>
      <c r="BT118" s="205"/>
      <c r="BU118" s="205"/>
      <c r="BV118" s="205"/>
      <c r="BW118" s="205"/>
      <c r="BX118" s="205"/>
      <c r="BY118" s="205"/>
      <c r="BZ118" s="205"/>
      <c r="CA118" s="205"/>
      <c r="CB118" s="205"/>
      <c r="CC118" s="205"/>
      <c r="CD118" s="205"/>
      <c r="CE118" s="205"/>
      <c r="CF118" s="205"/>
      <c r="CG118" s="205"/>
      <c r="CH118" s="205"/>
      <c r="CI118" s="205"/>
      <c r="CJ118" s="205"/>
      <c r="CK118" s="205"/>
      <c r="CL118" s="205"/>
      <c r="CM118" s="205"/>
      <c r="CN118" s="205"/>
      <c r="CO118" s="205"/>
      <c r="CP118" s="205"/>
      <c r="CQ118" s="205"/>
      <c r="CR118" s="205"/>
      <c r="CS118" s="205"/>
      <c r="CT118" s="205"/>
      <c r="CU118" s="205"/>
      <c r="CV118" s="205"/>
      <c r="CW118" s="205"/>
      <c r="CX118" s="205"/>
      <c r="CY118" s="205"/>
      <c r="CZ118" s="205"/>
      <c r="DA118" s="205"/>
      <c r="DB118" s="205"/>
      <c r="DC118" s="205"/>
      <c r="DD118" s="205"/>
      <c r="DE118" s="205"/>
      <c r="DF118" s="205"/>
      <c r="DG118" s="205"/>
      <c r="DH118" s="205"/>
      <c r="DI118" s="205"/>
      <c r="DJ118" s="205"/>
      <c r="DK118" s="205"/>
      <c r="DL118" s="205"/>
      <c r="DM118" s="205"/>
      <c r="DN118" s="205"/>
      <c r="DO118" s="205"/>
      <c r="DP118" s="205"/>
      <c r="DQ118" s="205"/>
      <c r="DR118" s="205"/>
      <c r="DS118" s="205"/>
      <c r="DT118" s="205"/>
      <c r="DU118" s="205"/>
      <c r="DV118" s="205"/>
      <c r="DW118" s="205"/>
      <c r="DX118" s="205"/>
      <c r="DY118" s="205"/>
      <c r="DZ118" s="205"/>
      <c r="EA118" s="205"/>
      <c r="EB118" s="205"/>
      <c r="EC118" s="205"/>
      <c r="ED118" s="205"/>
      <c r="EE118" s="205"/>
      <c r="EF118" s="205"/>
      <c r="EG118" s="205"/>
      <c r="EH118" s="205"/>
      <c r="EI118" s="205"/>
      <c r="EJ118" s="205"/>
      <c r="EK118" s="205"/>
      <c r="EL118" s="205"/>
      <c r="EM118" s="205"/>
      <c r="EN118" s="205"/>
      <c r="EO118" s="205"/>
      <c r="EP118" s="205"/>
      <c r="EQ118" s="205"/>
      <c r="ER118" s="205"/>
      <c r="ES118" s="205"/>
      <c r="ET118" s="205"/>
      <c r="EU118" s="205"/>
      <c r="EV118" s="205"/>
      <c r="EW118" s="205"/>
      <c r="EX118" s="205"/>
      <c r="EY118" s="205"/>
      <c r="EZ118" s="205"/>
      <c r="FA118" s="205"/>
      <c r="FB118" s="205"/>
      <c r="FC118" s="205"/>
      <c r="FD118" s="205"/>
      <c r="FE118" s="205"/>
      <c r="FF118" s="205"/>
      <c r="FG118" s="205"/>
      <c r="FH118" s="205"/>
      <c r="FI118" s="205"/>
      <c r="FJ118" s="205"/>
      <c r="FK118" s="205"/>
      <c r="FL118" s="205"/>
      <c r="FM118" s="205"/>
      <c r="FN118" s="205"/>
      <c r="FO118" s="205"/>
      <c r="FP118" s="205"/>
      <c r="FQ118" s="205"/>
      <c r="FR118" s="205"/>
      <c r="FS118" s="205"/>
      <c r="FT118" s="205"/>
      <c r="FU118" s="205"/>
      <c r="FV118" s="205"/>
      <c r="FW118" s="205"/>
      <c r="FX118" s="205"/>
      <c r="FY118" s="205"/>
      <c r="FZ118" s="205"/>
      <c r="GA118" s="205"/>
      <c r="GB118" s="205"/>
      <c r="GC118" s="205"/>
      <c r="GD118" s="205"/>
      <c r="GE118" s="205"/>
      <c r="GF118" s="205"/>
      <c r="GG118" s="205"/>
      <c r="GH118" s="205"/>
      <c r="GI118" s="205"/>
      <c r="GJ118" s="205"/>
      <c r="GK118" s="205"/>
      <c r="GL118" s="205"/>
      <c r="GM118" s="205"/>
      <c r="GN118" s="205"/>
      <c r="GO118" s="205"/>
      <c r="GP118" s="205"/>
      <c r="GQ118" s="205"/>
      <c r="GR118" s="205"/>
      <c r="GS118" s="205"/>
      <c r="GT118" s="205"/>
      <c r="GU118" s="205"/>
      <c r="GV118" s="205"/>
      <c r="GW118" s="205"/>
      <c r="GX118" s="205"/>
      <c r="GY118" s="205"/>
      <c r="GZ118" s="205"/>
      <c r="HA118" s="205"/>
      <c r="HB118" s="205"/>
      <c r="HC118" s="205"/>
      <c r="HD118" s="205"/>
      <c r="HE118" s="205"/>
      <c r="HF118" s="205"/>
      <c r="HG118" s="205"/>
      <c r="HH118" s="205"/>
      <c r="HI118" s="205"/>
      <c r="HJ118" s="205"/>
      <c r="HK118" s="205"/>
      <c r="HL118" s="205"/>
      <c r="HM118" s="205"/>
      <c r="HN118" s="205"/>
      <c r="HO118" s="205"/>
      <c r="HP118" s="205"/>
      <c r="HQ118" s="205"/>
      <c r="HR118" s="205"/>
      <c r="HS118" s="205"/>
      <c r="HT118" s="205"/>
      <c r="HU118" s="205"/>
      <c r="HV118" s="205"/>
      <c r="HW118" s="205"/>
      <c r="HX118" s="205"/>
      <c r="HY118" s="205"/>
      <c r="HZ118" s="205"/>
      <c r="IA118" s="205"/>
      <c r="IB118" s="205"/>
      <c r="IC118" s="205"/>
      <c r="ID118" s="205"/>
      <c r="IE118" s="205"/>
      <c r="IF118" s="205"/>
      <c r="IG118" s="205"/>
      <c r="IH118" s="205"/>
      <c r="II118" s="205"/>
      <c r="IJ118" s="205"/>
      <c r="IK118" s="205"/>
      <c r="IL118" s="205"/>
      <c r="IM118" s="205"/>
      <c r="IN118" s="205"/>
      <c r="IO118" s="205"/>
      <c r="IP118" s="205"/>
      <c r="IQ118" s="205"/>
      <c r="IR118" s="205"/>
      <c r="IS118" s="205"/>
    </row>
    <row r="119" spans="1:253" s="175" customFormat="1" ht="13.5">
      <c r="A119" s="176">
        <v>530</v>
      </c>
      <c r="B119" s="177">
        <v>370.66</v>
      </c>
      <c r="C119" s="178">
        <v>3553.2</v>
      </c>
      <c r="D119" s="179">
        <v>11.042</v>
      </c>
      <c r="E119" s="180">
        <v>185.33</v>
      </c>
      <c r="F119" s="178">
        <v>3553.2</v>
      </c>
      <c r="G119" s="179">
        <v>10.722</v>
      </c>
      <c r="H119" s="180">
        <v>123.55</v>
      </c>
      <c r="I119" s="178">
        <v>3553.1</v>
      </c>
      <c r="J119" s="179">
        <v>10.535</v>
      </c>
      <c r="K119" s="180">
        <v>92.66</v>
      </c>
      <c r="L119" s="178">
        <v>3553.1</v>
      </c>
      <c r="M119" s="179">
        <v>10.403</v>
      </c>
      <c r="N119" s="180">
        <v>74.13</v>
      </c>
      <c r="O119" s="178">
        <v>3553.1</v>
      </c>
      <c r="P119" s="179">
        <v>10.3</v>
      </c>
      <c r="Q119" s="180">
        <v>37.06</v>
      </c>
      <c r="R119" s="178">
        <v>3553.1</v>
      </c>
      <c r="S119" s="179">
        <v>9.9796</v>
      </c>
      <c r="T119" s="180">
        <v>18.53</v>
      </c>
      <c r="U119" s="178">
        <v>3553</v>
      </c>
      <c r="V119" s="179">
        <v>9.6596</v>
      </c>
      <c r="W119" s="180">
        <v>12.353</v>
      </c>
      <c r="X119" s="178">
        <v>3552.9</v>
      </c>
      <c r="Y119" s="179">
        <v>9.4724</v>
      </c>
      <c r="Z119" s="180">
        <v>9.264</v>
      </c>
      <c r="AA119" s="178">
        <v>3552.8</v>
      </c>
      <c r="AB119" s="179">
        <v>9.3396</v>
      </c>
      <c r="AC119" s="180">
        <v>7.411</v>
      </c>
      <c r="AD119" s="178">
        <v>3552.7</v>
      </c>
      <c r="AE119" s="179">
        <v>9.2365</v>
      </c>
      <c r="AF119" s="180">
        <v>6.175</v>
      </c>
      <c r="AG119" s="178">
        <v>3552.6</v>
      </c>
      <c r="AH119" s="179">
        <v>9.1523</v>
      </c>
      <c r="AI119" s="180">
        <v>5.293</v>
      </c>
      <c r="AJ119" s="178">
        <v>3552.5</v>
      </c>
      <c r="AK119" s="179">
        <v>9.081</v>
      </c>
      <c r="AL119" s="180">
        <v>4.631</v>
      </c>
      <c r="AM119" s="178">
        <v>3552.6</v>
      </c>
      <c r="AN119" s="179">
        <v>9.0193</v>
      </c>
      <c r="AO119" s="180">
        <v>4.116</v>
      </c>
      <c r="AP119" s="178">
        <v>3552.3</v>
      </c>
      <c r="AQ119" s="179">
        <v>8.9649</v>
      </c>
      <c r="AR119" s="180">
        <v>3.704</v>
      </c>
      <c r="AS119" s="178">
        <v>3552.2</v>
      </c>
      <c r="AT119" s="179">
        <v>8.9162</v>
      </c>
      <c r="AU119" s="180">
        <v>1.851</v>
      </c>
      <c r="AV119" s="178">
        <v>3551.2</v>
      </c>
      <c r="AW119" s="179">
        <v>8.5954</v>
      </c>
      <c r="AX119" s="180">
        <v>1.233</v>
      </c>
      <c r="AY119" s="178">
        <v>3550.3</v>
      </c>
      <c r="AZ119" s="179">
        <v>8.4073</v>
      </c>
      <c r="BA119" s="180">
        <v>0.9242</v>
      </c>
      <c r="BB119" s="178">
        <v>3549.3</v>
      </c>
      <c r="BC119" s="179">
        <v>8.2737</v>
      </c>
      <c r="BD119" s="180">
        <v>0.7388</v>
      </c>
      <c r="BE119" s="178">
        <v>3548.3</v>
      </c>
      <c r="BF119" s="179">
        <v>8.1698</v>
      </c>
      <c r="BG119" s="180">
        <v>0.3682</v>
      </c>
      <c r="BH119" s="178">
        <v>3543.5</v>
      </c>
      <c r="BI119" s="179">
        <v>7.8454</v>
      </c>
      <c r="BJ119" s="180">
        <v>0.2446</v>
      </c>
      <c r="BK119" s="178">
        <v>3538.6</v>
      </c>
      <c r="BL119" s="179">
        <v>7.6537</v>
      </c>
      <c r="BM119" s="180">
        <v>0.1828</v>
      </c>
      <c r="BN119" s="178">
        <v>3533.6</v>
      </c>
      <c r="BO119" s="179">
        <v>7.5163</v>
      </c>
      <c r="BP119" s="210"/>
      <c r="BQ119" s="205"/>
      <c r="BR119" s="205"/>
      <c r="BS119" s="205"/>
      <c r="BT119" s="205"/>
      <c r="BU119" s="205"/>
      <c r="BV119" s="205"/>
      <c r="BW119" s="205"/>
      <c r="BX119" s="205"/>
      <c r="BY119" s="205"/>
      <c r="BZ119" s="205"/>
      <c r="CA119" s="205"/>
      <c r="CB119" s="205"/>
      <c r="CC119" s="205"/>
      <c r="CD119" s="205"/>
      <c r="CE119" s="205"/>
      <c r="CF119" s="205"/>
      <c r="CG119" s="205"/>
      <c r="CH119" s="205"/>
      <c r="CI119" s="205"/>
      <c r="CJ119" s="205"/>
      <c r="CK119" s="205"/>
      <c r="CL119" s="205"/>
      <c r="CM119" s="205"/>
      <c r="CN119" s="205"/>
      <c r="CO119" s="205"/>
      <c r="CP119" s="205"/>
      <c r="CQ119" s="205"/>
      <c r="CR119" s="205"/>
      <c r="CS119" s="205"/>
      <c r="CT119" s="205"/>
      <c r="CU119" s="205"/>
      <c r="CV119" s="205"/>
      <c r="CW119" s="205"/>
      <c r="CX119" s="205"/>
      <c r="CY119" s="205"/>
      <c r="CZ119" s="205"/>
      <c r="DA119" s="205"/>
      <c r="DB119" s="205"/>
      <c r="DC119" s="205"/>
      <c r="DD119" s="205"/>
      <c r="DE119" s="205"/>
      <c r="DF119" s="205"/>
      <c r="DG119" s="205"/>
      <c r="DH119" s="205"/>
      <c r="DI119" s="205"/>
      <c r="DJ119" s="205"/>
      <c r="DK119" s="205"/>
      <c r="DL119" s="205"/>
      <c r="DM119" s="205"/>
      <c r="DN119" s="205"/>
      <c r="DO119" s="205"/>
      <c r="DP119" s="205"/>
      <c r="DQ119" s="205"/>
      <c r="DR119" s="205"/>
      <c r="DS119" s="205"/>
      <c r="DT119" s="205"/>
      <c r="DU119" s="205"/>
      <c r="DV119" s="205"/>
      <c r="DW119" s="205"/>
      <c r="DX119" s="205"/>
      <c r="DY119" s="205"/>
      <c r="DZ119" s="205"/>
      <c r="EA119" s="205"/>
      <c r="EB119" s="205"/>
      <c r="EC119" s="205"/>
      <c r="ED119" s="205"/>
      <c r="EE119" s="205"/>
      <c r="EF119" s="205"/>
      <c r="EG119" s="205"/>
      <c r="EH119" s="205"/>
      <c r="EI119" s="205"/>
      <c r="EJ119" s="205"/>
      <c r="EK119" s="205"/>
      <c r="EL119" s="205"/>
      <c r="EM119" s="205"/>
      <c r="EN119" s="205"/>
      <c r="EO119" s="205"/>
      <c r="EP119" s="205"/>
      <c r="EQ119" s="205"/>
      <c r="ER119" s="205"/>
      <c r="ES119" s="205"/>
      <c r="ET119" s="205"/>
      <c r="EU119" s="205"/>
      <c r="EV119" s="205"/>
      <c r="EW119" s="205"/>
      <c r="EX119" s="205"/>
      <c r="EY119" s="205"/>
      <c r="EZ119" s="205"/>
      <c r="FA119" s="205"/>
      <c r="FB119" s="205"/>
      <c r="FC119" s="205"/>
      <c r="FD119" s="205"/>
      <c r="FE119" s="205"/>
      <c r="FF119" s="205"/>
      <c r="FG119" s="205"/>
      <c r="FH119" s="205"/>
      <c r="FI119" s="205"/>
      <c r="FJ119" s="205"/>
      <c r="FK119" s="205"/>
      <c r="FL119" s="205"/>
      <c r="FM119" s="205"/>
      <c r="FN119" s="205"/>
      <c r="FO119" s="205"/>
      <c r="FP119" s="205"/>
      <c r="FQ119" s="205"/>
      <c r="FR119" s="205"/>
      <c r="FS119" s="205"/>
      <c r="FT119" s="205"/>
      <c r="FU119" s="205"/>
      <c r="FV119" s="205"/>
      <c r="FW119" s="205"/>
      <c r="FX119" s="205"/>
      <c r="FY119" s="205"/>
      <c r="FZ119" s="205"/>
      <c r="GA119" s="205"/>
      <c r="GB119" s="205"/>
      <c r="GC119" s="205"/>
      <c r="GD119" s="205"/>
      <c r="GE119" s="205"/>
      <c r="GF119" s="205"/>
      <c r="GG119" s="205"/>
      <c r="GH119" s="205"/>
      <c r="GI119" s="205"/>
      <c r="GJ119" s="205"/>
      <c r="GK119" s="205"/>
      <c r="GL119" s="205"/>
      <c r="GM119" s="205"/>
      <c r="GN119" s="205"/>
      <c r="GO119" s="205"/>
      <c r="GP119" s="205"/>
      <c r="GQ119" s="205"/>
      <c r="GR119" s="205"/>
      <c r="GS119" s="205"/>
      <c r="GT119" s="205"/>
      <c r="GU119" s="205"/>
      <c r="GV119" s="205"/>
      <c r="GW119" s="205"/>
      <c r="GX119" s="205"/>
      <c r="GY119" s="205"/>
      <c r="GZ119" s="205"/>
      <c r="HA119" s="205"/>
      <c r="HB119" s="205"/>
      <c r="HC119" s="205"/>
      <c r="HD119" s="205"/>
      <c r="HE119" s="205"/>
      <c r="HF119" s="205"/>
      <c r="HG119" s="205"/>
      <c r="HH119" s="205"/>
      <c r="HI119" s="205"/>
      <c r="HJ119" s="205"/>
      <c r="HK119" s="205"/>
      <c r="HL119" s="205"/>
      <c r="HM119" s="205"/>
      <c r="HN119" s="205"/>
      <c r="HO119" s="205"/>
      <c r="HP119" s="205"/>
      <c r="HQ119" s="205"/>
      <c r="HR119" s="205"/>
      <c r="HS119" s="205"/>
      <c r="HT119" s="205"/>
      <c r="HU119" s="205"/>
      <c r="HV119" s="205"/>
      <c r="HW119" s="205"/>
      <c r="HX119" s="205"/>
      <c r="HY119" s="205"/>
      <c r="HZ119" s="205"/>
      <c r="IA119" s="205"/>
      <c r="IB119" s="205"/>
      <c r="IC119" s="205"/>
      <c r="ID119" s="205"/>
      <c r="IE119" s="205"/>
      <c r="IF119" s="205"/>
      <c r="IG119" s="205"/>
      <c r="IH119" s="205"/>
      <c r="II119" s="205"/>
      <c r="IJ119" s="205"/>
      <c r="IK119" s="205"/>
      <c r="IL119" s="205"/>
      <c r="IM119" s="205"/>
      <c r="IN119" s="205"/>
      <c r="IO119" s="205"/>
      <c r="IP119" s="205"/>
      <c r="IQ119" s="205"/>
      <c r="IR119" s="205"/>
      <c r="IS119" s="205"/>
    </row>
    <row r="120" spans="1:253" s="175" customFormat="1" ht="13.5">
      <c r="A120" s="176">
        <v>540</v>
      </c>
      <c r="B120" s="177">
        <v>375.27</v>
      </c>
      <c r="C120" s="178">
        <v>3574.7</v>
      </c>
      <c r="D120" s="179">
        <v>11.069</v>
      </c>
      <c r="E120" s="180">
        <v>187.64</v>
      </c>
      <c r="F120" s="178">
        <v>3574.7</v>
      </c>
      <c r="G120" s="179">
        <v>10.749</v>
      </c>
      <c r="H120" s="180">
        <v>125.09</v>
      </c>
      <c r="I120" s="178">
        <v>3574.7</v>
      </c>
      <c r="J120" s="179">
        <v>10.562</v>
      </c>
      <c r="K120" s="180">
        <v>93.82</v>
      </c>
      <c r="L120" s="178">
        <v>3574.7</v>
      </c>
      <c r="M120" s="179">
        <v>10.429</v>
      </c>
      <c r="N120" s="180">
        <v>75.05</v>
      </c>
      <c r="O120" s="178">
        <v>3574.6</v>
      </c>
      <c r="P120" s="179">
        <v>10.326</v>
      </c>
      <c r="Q120" s="180">
        <v>37.52</v>
      </c>
      <c r="R120" s="178">
        <v>3574.6</v>
      </c>
      <c r="S120" s="179">
        <v>10.006</v>
      </c>
      <c r="T120" s="180">
        <v>18.76</v>
      </c>
      <c r="U120" s="178">
        <v>3574.5</v>
      </c>
      <c r="V120" s="179">
        <v>9.6863</v>
      </c>
      <c r="W120" s="180">
        <v>12.507</v>
      </c>
      <c r="X120" s="178">
        <v>3574.4</v>
      </c>
      <c r="Y120" s="179">
        <v>9.4991</v>
      </c>
      <c r="Z120" s="180">
        <v>9.38</v>
      </c>
      <c r="AA120" s="178">
        <v>3574.3</v>
      </c>
      <c r="AB120" s="179">
        <v>9.3662</v>
      </c>
      <c r="AC120" s="180">
        <v>7.503</v>
      </c>
      <c r="AD120" s="178">
        <v>3574.2</v>
      </c>
      <c r="AE120" s="179">
        <v>9.2631</v>
      </c>
      <c r="AF120" s="180">
        <v>6.252</v>
      </c>
      <c r="AG120" s="178">
        <v>3574.1</v>
      </c>
      <c r="AH120" s="179">
        <v>9.1789</v>
      </c>
      <c r="AI120" s="180">
        <v>5.359</v>
      </c>
      <c r="AJ120" s="178">
        <v>3574</v>
      </c>
      <c r="AK120" s="179">
        <v>9.1077</v>
      </c>
      <c r="AL120" s="180">
        <v>4.689</v>
      </c>
      <c r="AM120" s="178">
        <v>3574.1</v>
      </c>
      <c r="AN120" s="179">
        <v>9.046</v>
      </c>
      <c r="AO120" s="180">
        <v>4.167</v>
      </c>
      <c r="AP120" s="178">
        <v>3573.9</v>
      </c>
      <c r="AQ120" s="179">
        <v>8.9915</v>
      </c>
      <c r="AR120" s="180">
        <v>3.75</v>
      </c>
      <c r="AS120" s="178">
        <v>3573.8</v>
      </c>
      <c r="AT120" s="179">
        <v>8.9428</v>
      </c>
      <c r="AU120" s="180">
        <v>1.874</v>
      </c>
      <c r="AV120" s="178">
        <v>3572.8</v>
      </c>
      <c r="AW120" s="179">
        <v>8.6221</v>
      </c>
      <c r="AX120" s="180">
        <v>1.248</v>
      </c>
      <c r="AY120" s="178">
        <v>3571.9</v>
      </c>
      <c r="AZ120" s="179">
        <v>8.4341</v>
      </c>
      <c r="BA120" s="180">
        <v>0.9358</v>
      </c>
      <c r="BB120" s="178">
        <v>3570.9</v>
      </c>
      <c r="BC120" s="179">
        <v>8.3004</v>
      </c>
      <c r="BD120" s="180">
        <v>0.7482</v>
      </c>
      <c r="BE120" s="178">
        <v>3570</v>
      </c>
      <c r="BF120" s="179">
        <v>8.1966</v>
      </c>
      <c r="BG120" s="180">
        <v>0.3729</v>
      </c>
      <c r="BH120" s="178">
        <v>3565.3</v>
      </c>
      <c r="BI120" s="179">
        <v>7.8724</v>
      </c>
      <c r="BJ120" s="180">
        <v>0.2478</v>
      </c>
      <c r="BK120" s="178">
        <v>3560.5</v>
      </c>
      <c r="BL120" s="179">
        <v>7.6809</v>
      </c>
      <c r="BM120" s="180">
        <v>0.1852</v>
      </c>
      <c r="BN120" s="178">
        <v>3555.8</v>
      </c>
      <c r="BO120" s="179">
        <v>7.5437</v>
      </c>
      <c r="BP120" s="210"/>
      <c r="BQ120" s="205"/>
      <c r="BR120" s="205"/>
      <c r="BS120" s="205"/>
      <c r="BT120" s="205"/>
      <c r="BU120" s="205"/>
      <c r="BV120" s="205"/>
      <c r="BW120" s="205"/>
      <c r="BX120" s="205"/>
      <c r="BY120" s="205"/>
      <c r="BZ120" s="205"/>
      <c r="CA120" s="205"/>
      <c r="CB120" s="205"/>
      <c r="CC120" s="205"/>
      <c r="CD120" s="205"/>
      <c r="CE120" s="205"/>
      <c r="CF120" s="205"/>
      <c r="CG120" s="205"/>
      <c r="CH120" s="205"/>
      <c r="CI120" s="205"/>
      <c r="CJ120" s="205"/>
      <c r="CK120" s="205"/>
      <c r="CL120" s="205"/>
      <c r="CM120" s="205"/>
      <c r="CN120" s="205"/>
      <c r="CO120" s="205"/>
      <c r="CP120" s="205"/>
      <c r="CQ120" s="205"/>
      <c r="CR120" s="205"/>
      <c r="CS120" s="205"/>
      <c r="CT120" s="205"/>
      <c r="CU120" s="205"/>
      <c r="CV120" s="205"/>
      <c r="CW120" s="205"/>
      <c r="CX120" s="205"/>
      <c r="CY120" s="205"/>
      <c r="CZ120" s="205"/>
      <c r="DA120" s="205"/>
      <c r="DB120" s="205"/>
      <c r="DC120" s="205"/>
      <c r="DD120" s="205"/>
      <c r="DE120" s="205"/>
      <c r="DF120" s="205"/>
      <c r="DG120" s="205"/>
      <c r="DH120" s="205"/>
      <c r="DI120" s="205"/>
      <c r="DJ120" s="205"/>
      <c r="DK120" s="205"/>
      <c r="DL120" s="205"/>
      <c r="DM120" s="205"/>
      <c r="DN120" s="205"/>
      <c r="DO120" s="205"/>
      <c r="DP120" s="205"/>
      <c r="DQ120" s="205"/>
      <c r="DR120" s="205"/>
      <c r="DS120" s="205"/>
      <c r="DT120" s="205"/>
      <c r="DU120" s="205"/>
      <c r="DV120" s="205"/>
      <c r="DW120" s="205"/>
      <c r="DX120" s="205"/>
      <c r="DY120" s="205"/>
      <c r="DZ120" s="205"/>
      <c r="EA120" s="205"/>
      <c r="EB120" s="205"/>
      <c r="EC120" s="205"/>
      <c r="ED120" s="205"/>
      <c r="EE120" s="205"/>
      <c r="EF120" s="205"/>
      <c r="EG120" s="205"/>
      <c r="EH120" s="205"/>
      <c r="EI120" s="205"/>
      <c r="EJ120" s="205"/>
      <c r="EK120" s="205"/>
      <c r="EL120" s="205"/>
      <c r="EM120" s="205"/>
      <c r="EN120" s="205"/>
      <c r="EO120" s="205"/>
      <c r="EP120" s="205"/>
      <c r="EQ120" s="205"/>
      <c r="ER120" s="205"/>
      <c r="ES120" s="205"/>
      <c r="ET120" s="205"/>
      <c r="EU120" s="205"/>
      <c r="EV120" s="205"/>
      <c r="EW120" s="205"/>
      <c r="EX120" s="205"/>
      <c r="EY120" s="205"/>
      <c r="EZ120" s="205"/>
      <c r="FA120" s="205"/>
      <c r="FB120" s="205"/>
      <c r="FC120" s="205"/>
      <c r="FD120" s="205"/>
      <c r="FE120" s="205"/>
      <c r="FF120" s="205"/>
      <c r="FG120" s="205"/>
      <c r="FH120" s="205"/>
      <c r="FI120" s="205"/>
      <c r="FJ120" s="205"/>
      <c r="FK120" s="205"/>
      <c r="FL120" s="205"/>
      <c r="FM120" s="205"/>
      <c r="FN120" s="205"/>
      <c r="FO120" s="205"/>
      <c r="FP120" s="205"/>
      <c r="FQ120" s="205"/>
      <c r="FR120" s="205"/>
      <c r="FS120" s="205"/>
      <c r="FT120" s="205"/>
      <c r="FU120" s="205"/>
      <c r="FV120" s="205"/>
      <c r="FW120" s="205"/>
      <c r="FX120" s="205"/>
      <c r="FY120" s="205"/>
      <c r="FZ120" s="205"/>
      <c r="GA120" s="205"/>
      <c r="GB120" s="205"/>
      <c r="GC120" s="205"/>
      <c r="GD120" s="205"/>
      <c r="GE120" s="205"/>
      <c r="GF120" s="205"/>
      <c r="GG120" s="205"/>
      <c r="GH120" s="205"/>
      <c r="GI120" s="205"/>
      <c r="GJ120" s="205"/>
      <c r="GK120" s="205"/>
      <c r="GL120" s="205"/>
      <c r="GM120" s="205"/>
      <c r="GN120" s="205"/>
      <c r="GO120" s="205"/>
      <c r="GP120" s="205"/>
      <c r="GQ120" s="205"/>
      <c r="GR120" s="205"/>
      <c r="GS120" s="205"/>
      <c r="GT120" s="205"/>
      <c r="GU120" s="205"/>
      <c r="GV120" s="205"/>
      <c r="GW120" s="205"/>
      <c r="GX120" s="205"/>
      <c r="GY120" s="205"/>
      <c r="GZ120" s="205"/>
      <c r="HA120" s="205"/>
      <c r="HB120" s="205"/>
      <c r="HC120" s="205"/>
      <c r="HD120" s="205"/>
      <c r="HE120" s="205"/>
      <c r="HF120" s="205"/>
      <c r="HG120" s="205"/>
      <c r="HH120" s="205"/>
      <c r="HI120" s="205"/>
      <c r="HJ120" s="205"/>
      <c r="HK120" s="205"/>
      <c r="HL120" s="205"/>
      <c r="HM120" s="205"/>
      <c r="HN120" s="205"/>
      <c r="HO120" s="205"/>
      <c r="HP120" s="205"/>
      <c r="HQ120" s="205"/>
      <c r="HR120" s="205"/>
      <c r="HS120" s="205"/>
      <c r="HT120" s="205"/>
      <c r="HU120" s="205"/>
      <c r="HV120" s="205"/>
      <c r="HW120" s="205"/>
      <c r="HX120" s="205"/>
      <c r="HY120" s="205"/>
      <c r="HZ120" s="205"/>
      <c r="IA120" s="205"/>
      <c r="IB120" s="205"/>
      <c r="IC120" s="205"/>
      <c r="ID120" s="205"/>
      <c r="IE120" s="205"/>
      <c r="IF120" s="205"/>
      <c r="IG120" s="205"/>
      <c r="IH120" s="205"/>
      <c r="II120" s="205"/>
      <c r="IJ120" s="205"/>
      <c r="IK120" s="205"/>
      <c r="IL120" s="205"/>
      <c r="IM120" s="205"/>
      <c r="IN120" s="205"/>
      <c r="IO120" s="205"/>
      <c r="IP120" s="205"/>
      <c r="IQ120" s="205"/>
      <c r="IR120" s="205"/>
      <c r="IS120" s="205"/>
    </row>
    <row r="121" spans="1:253" s="175" customFormat="1" ht="13.5">
      <c r="A121" s="176">
        <v>550</v>
      </c>
      <c r="B121" s="177">
        <v>379.89</v>
      </c>
      <c r="C121" s="178">
        <v>3596.3</v>
      </c>
      <c r="D121" s="179">
        <v>11.095</v>
      </c>
      <c r="E121" s="180">
        <v>189.94</v>
      </c>
      <c r="F121" s="178">
        <v>3596.3</v>
      </c>
      <c r="G121" s="179">
        <v>10.775</v>
      </c>
      <c r="H121" s="180">
        <v>126.63</v>
      </c>
      <c r="I121" s="178">
        <v>3596.3</v>
      </c>
      <c r="J121" s="179">
        <v>10.588</v>
      </c>
      <c r="K121" s="180">
        <v>94.97</v>
      </c>
      <c r="L121" s="178">
        <v>3596.3</v>
      </c>
      <c r="M121" s="179">
        <v>10.455</v>
      </c>
      <c r="N121" s="180">
        <v>75.98</v>
      </c>
      <c r="O121" s="178">
        <v>3596.2</v>
      </c>
      <c r="P121" s="179">
        <v>10.352</v>
      </c>
      <c r="Q121" s="180">
        <v>37.99</v>
      </c>
      <c r="R121" s="178">
        <v>3596.2</v>
      </c>
      <c r="S121" s="179">
        <v>10.033</v>
      </c>
      <c r="T121" s="180">
        <v>18.99</v>
      </c>
      <c r="U121" s="178">
        <v>3596.1</v>
      </c>
      <c r="V121" s="179">
        <v>9.7127</v>
      </c>
      <c r="W121" s="180">
        <v>12.661</v>
      </c>
      <c r="X121" s="178">
        <v>3596</v>
      </c>
      <c r="Y121" s="179">
        <v>9.5255</v>
      </c>
      <c r="Z121" s="180">
        <v>9.495</v>
      </c>
      <c r="AA121" s="178">
        <v>3595.9</v>
      </c>
      <c r="AB121" s="179">
        <v>9.3926</v>
      </c>
      <c r="AC121" s="180">
        <v>7.595</v>
      </c>
      <c r="AD121" s="178">
        <v>3595.8</v>
      </c>
      <c r="AE121" s="179">
        <v>9.2896</v>
      </c>
      <c r="AF121" s="180">
        <v>6.329</v>
      </c>
      <c r="AG121" s="178">
        <v>3595.8</v>
      </c>
      <c r="AH121" s="179">
        <v>9.2053</v>
      </c>
      <c r="AI121" s="180">
        <v>5.425</v>
      </c>
      <c r="AJ121" s="178">
        <v>3595.7</v>
      </c>
      <c r="AK121" s="179">
        <v>9.1341</v>
      </c>
      <c r="AL121" s="180">
        <v>4.746</v>
      </c>
      <c r="AM121" s="178">
        <v>3595.7</v>
      </c>
      <c r="AN121" s="179">
        <v>9.0724</v>
      </c>
      <c r="AO121" s="180">
        <v>4.219</v>
      </c>
      <c r="AP121" s="178">
        <v>3595.5</v>
      </c>
      <c r="AQ121" s="179">
        <v>9.018</v>
      </c>
      <c r="AR121" s="180">
        <v>3.797</v>
      </c>
      <c r="AS121" s="178">
        <v>3595.4</v>
      </c>
      <c r="AT121" s="179">
        <v>8.9693</v>
      </c>
      <c r="AU121" s="180">
        <v>1.897</v>
      </c>
      <c r="AV121" s="178">
        <v>3594.5</v>
      </c>
      <c r="AW121" s="179">
        <v>8.6485</v>
      </c>
      <c r="AX121" s="180">
        <v>1.264</v>
      </c>
      <c r="AY121" s="178">
        <v>3593.6</v>
      </c>
      <c r="AZ121" s="179">
        <v>8.4606</v>
      </c>
      <c r="BA121" s="180">
        <v>0.9474</v>
      </c>
      <c r="BB121" s="178">
        <v>3592.7</v>
      </c>
      <c r="BC121" s="179">
        <v>8.327</v>
      </c>
      <c r="BD121" s="180">
        <v>0.7575</v>
      </c>
      <c r="BE121" s="178">
        <v>3591.7</v>
      </c>
      <c r="BF121" s="179">
        <v>8.2232</v>
      </c>
      <c r="BG121" s="180">
        <v>0.3776</v>
      </c>
      <c r="BH121" s="178">
        <v>3587.2</v>
      </c>
      <c r="BI121" s="179">
        <v>7.8991</v>
      </c>
      <c r="BJ121" s="180">
        <v>0.2509</v>
      </c>
      <c r="BK121" s="178">
        <v>3582.5</v>
      </c>
      <c r="BL121" s="179">
        <v>7.7078</v>
      </c>
      <c r="BM121" s="180">
        <v>0.1876</v>
      </c>
      <c r="BN121" s="178">
        <v>3578</v>
      </c>
      <c r="BO121" s="179">
        <v>7.5708</v>
      </c>
      <c r="BP121" s="210"/>
      <c r="BQ121" s="205"/>
      <c r="BR121" s="205"/>
      <c r="BS121" s="205"/>
      <c r="BT121" s="205"/>
      <c r="BU121" s="205"/>
      <c r="BV121" s="205"/>
      <c r="BW121" s="205"/>
      <c r="BX121" s="205"/>
      <c r="BY121" s="205"/>
      <c r="BZ121" s="205"/>
      <c r="CA121" s="205"/>
      <c r="CB121" s="205"/>
      <c r="CC121" s="205"/>
      <c r="CD121" s="205"/>
      <c r="CE121" s="205"/>
      <c r="CF121" s="205"/>
      <c r="CG121" s="205"/>
      <c r="CH121" s="205"/>
      <c r="CI121" s="205"/>
      <c r="CJ121" s="205"/>
      <c r="CK121" s="205"/>
      <c r="CL121" s="205"/>
      <c r="CM121" s="205"/>
      <c r="CN121" s="205"/>
      <c r="CO121" s="205"/>
      <c r="CP121" s="205"/>
      <c r="CQ121" s="205"/>
      <c r="CR121" s="205"/>
      <c r="CS121" s="205"/>
      <c r="CT121" s="205"/>
      <c r="CU121" s="205"/>
      <c r="CV121" s="205"/>
      <c r="CW121" s="205"/>
      <c r="CX121" s="205"/>
      <c r="CY121" s="205"/>
      <c r="CZ121" s="205"/>
      <c r="DA121" s="205"/>
      <c r="DB121" s="205"/>
      <c r="DC121" s="205"/>
      <c r="DD121" s="205"/>
      <c r="DE121" s="205"/>
      <c r="DF121" s="205"/>
      <c r="DG121" s="205"/>
      <c r="DH121" s="205"/>
      <c r="DI121" s="205"/>
      <c r="DJ121" s="205"/>
      <c r="DK121" s="205"/>
      <c r="DL121" s="205"/>
      <c r="DM121" s="205"/>
      <c r="DN121" s="205"/>
      <c r="DO121" s="205"/>
      <c r="DP121" s="205"/>
      <c r="DQ121" s="205"/>
      <c r="DR121" s="205"/>
      <c r="DS121" s="205"/>
      <c r="DT121" s="205"/>
      <c r="DU121" s="205"/>
      <c r="DV121" s="205"/>
      <c r="DW121" s="205"/>
      <c r="DX121" s="205"/>
      <c r="DY121" s="205"/>
      <c r="DZ121" s="205"/>
      <c r="EA121" s="205"/>
      <c r="EB121" s="205"/>
      <c r="EC121" s="205"/>
      <c r="ED121" s="205"/>
      <c r="EE121" s="205"/>
      <c r="EF121" s="205"/>
      <c r="EG121" s="205"/>
      <c r="EH121" s="205"/>
      <c r="EI121" s="205"/>
      <c r="EJ121" s="205"/>
      <c r="EK121" s="205"/>
      <c r="EL121" s="205"/>
      <c r="EM121" s="205"/>
      <c r="EN121" s="205"/>
      <c r="EO121" s="205"/>
      <c r="EP121" s="205"/>
      <c r="EQ121" s="205"/>
      <c r="ER121" s="205"/>
      <c r="ES121" s="205"/>
      <c r="ET121" s="205"/>
      <c r="EU121" s="205"/>
      <c r="EV121" s="205"/>
      <c r="EW121" s="205"/>
      <c r="EX121" s="205"/>
      <c r="EY121" s="205"/>
      <c r="EZ121" s="205"/>
      <c r="FA121" s="205"/>
      <c r="FB121" s="205"/>
      <c r="FC121" s="205"/>
      <c r="FD121" s="205"/>
      <c r="FE121" s="205"/>
      <c r="FF121" s="205"/>
      <c r="FG121" s="205"/>
      <c r="FH121" s="205"/>
      <c r="FI121" s="205"/>
      <c r="FJ121" s="205"/>
      <c r="FK121" s="205"/>
      <c r="FL121" s="205"/>
      <c r="FM121" s="205"/>
      <c r="FN121" s="205"/>
      <c r="FO121" s="205"/>
      <c r="FP121" s="205"/>
      <c r="FQ121" s="205"/>
      <c r="FR121" s="205"/>
      <c r="FS121" s="205"/>
      <c r="FT121" s="205"/>
      <c r="FU121" s="205"/>
      <c r="FV121" s="205"/>
      <c r="FW121" s="205"/>
      <c r="FX121" s="205"/>
      <c r="FY121" s="205"/>
      <c r="FZ121" s="205"/>
      <c r="GA121" s="205"/>
      <c r="GB121" s="205"/>
      <c r="GC121" s="205"/>
      <c r="GD121" s="205"/>
      <c r="GE121" s="205"/>
      <c r="GF121" s="205"/>
      <c r="GG121" s="205"/>
      <c r="GH121" s="205"/>
      <c r="GI121" s="205"/>
      <c r="GJ121" s="205"/>
      <c r="GK121" s="205"/>
      <c r="GL121" s="205"/>
      <c r="GM121" s="205"/>
      <c r="GN121" s="205"/>
      <c r="GO121" s="205"/>
      <c r="GP121" s="205"/>
      <c r="GQ121" s="205"/>
      <c r="GR121" s="205"/>
      <c r="GS121" s="205"/>
      <c r="GT121" s="205"/>
      <c r="GU121" s="205"/>
      <c r="GV121" s="205"/>
      <c r="GW121" s="205"/>
      <c r="GX121" s="205"/>
      <c r="GY121" s="205"/>
      <c r="GZ121" s="205"/>
      <c r="HA121" s="205"/>
      <c r="HB121" s="205"/>
      <c r="HC121" s="205"/>
      <c r="HD121" s="205"/>
      <c r="HE121" s="205"/>
      <c r="HF121" s="205"/>
      <c r="HG121" s="205"/>
      <c r="HH121" s="205"/>
      <c r="HI121" s="205"/>
      <c r="HJ121" s="205"/>
      <c r="HK121" s="205"/>
      <c r="HL121" s="205"/>
      <c r="HM121" s="205"/>
      <c r="HN121" s="205"/>
      <c r="HO121" s="205"/>
      <c r="HP121" s="205"/>
      <c r="HQ121" s="205"/>
      <c r="HR121" s="205"/>
      <c r="HS121" s="205"/>
      <c r="HT121" s="205"/>
      <c r="HU121" s="205"/>
      <c r="HV121" s="205"/>
      <c r="HW121" s="205"/>
      <c r="HX121" s="205"/>
      <c r="HY121" s="205"/>
      <c r="HZ121" s="205"/>
      <c r="IA121" s="205"/>
      <c r="IB121" s="205"/>
      <c r="IC121" s="205"/>
      <c r="ID121" s="205"/>
      <c r="IE121" s="205"/>
      <c r="IF121" s="205"/>
      <c r="IG121" s="205"/>
      <c r="IH121" s="205"/>
      <c r="II121" s="205"/>
      <c r="IJ121" s="205"/>
      <c r="IK121" s="205"/>
      <c r="IL121" s="205"/>
      <c r="IM121" s="205"/>
      <c r="IN121" s="205"/>
      <c r="IO121" s="205"/>
      <c r="IP121" s="205"/>
      <c r="IQ121" s="205"/>
      <c r="IR121" s="205"/>
      <c r="IS121" s="205"/>
    </row>
    <row r="122" spans="1:253" s="175" customFormat="1" ht="13.5">
      <c r="A122" s="176">
        <v>560</v>
      </c>
      <c r="B122" s="177">
        <v>384.5</v>
      </c>
      <c r="C122" s="178">
        <v>3618</v>
      </c>
      <c r="D122" s="179">
        <v>11.121</v>
      </c>
      <c r="E122" s="180">
        <v>192.2</v>
      </c>
      <c r="F122" s="178">
        <v>3617.9</v>
      </c>
      <c r="G122" s="179">
        <v>10.802</v>
      </c>
      <c r="H122" s="180">
        <v>128.17</v>
      </c>
      <c r="I122" s="178">
        <v>3617.9</v>
      </c>
      <c r="J122" s="179">
        <v>10.614</v>
      </c>
      <c r="K122" s="180">
        <v>96.12</v>
      </c>
      <c r="L122" s="178">
        <v>3617.9</v>
      </c>
      <c r="M122" s="179">
        <v>10.482</v>
      </c>
      <c r="N122" s="180">
        <v>76.9</v>
      </c>
      <c r="O122" s="178">
        <v>3617.9</v>
      </c>
      <c r="P122" s="179">
        <v>10.379</v>
      </c>
      <c r="Q122" s="180">
        <v>38.45</v>
      </c>
      <c r="R122" s="178">
        <v>3617.9</v>
      </c>
      <c r="S122" s="179">
        <v>10.059</v>
      </c>
      <c r="T122" s="180">
        <v>19.22</v>
      </c>
      <c r="U122" s="178">
        <v>3617.8</v>
      </c>
      <c r="V122" s="179">
        <v>9.7388</v>
      </c>
      <c r="W122" s="180">
        <v>12.81</v>
      </c>
      <c r="X122" s="178">
        <v>3617.7</v>
      </c>
      <c r="Y122" s="179">
        <v>9.5516</v>
      </c>
      <c r="Z122" s="180">
        <v>9.61</v>
      </c>
      <c r="AA122" s="178">
        <v>3617.6</v>
      </c>
      <c r="AB122" s="179">
        <v>9.4188</v>
      </c>
      <c r="AC122" s="180">
        <v>7.688</v>
      </c>
      <c r="AD122" s="178">
        <v>3617.5</v>
      </c>
      <c r="AE122" s="179">
        <v>9.3157</v>
      </c>
      <c r="AF122" s="180">
        <v>6.406</v>
      </c>
      <c r="AG122" s="178">
        <v>3617.4</v>
      </c>
      <c r="AH122" s="179">
        <v>9.2315</v>
      </c>
      <c r="AI122" s="180">
        <v>5.491</v>
      </c>
      <c r="AJ122" s="178">
        <v>3617.3</v>
      </c>
      <c r="AK122" s="179">
        <v>9.1603</v>
      </c>
      <c r="AL122" s="180">
        <v>4.804</v>
      </c>
      <c r="AM122" s="178">
        <v>3617.3</v>
      </c>
      <c r="AN122" s="179">
        <v>9.0986</v>
      </c>
      <c r="AO122" s="180">
        <v>4.27</v>
      </c>
      <c r="AP122" s="178">
        <v>3617.2</v>
      </c>
      <c r="AQ122" s="179">
        <v>9.0441</v>
      </c>
      <c r="AR122" s="180">
        <v>3.843</v>
      </c>
      <c r="AS122" s="178">
        <v>3617.1</v>
      </c>
      <c r="AT122" s="179">
        <v>8.9954</v>
      </c>
      <c r="AU122" s="180">
        <v>1.92</v>
      </c>
      <c r="AV122" s="178">
        <v>3616.2</v>
      </c>
      <c r="AW122" s="179">
        <v>8.6748</v>
      </c>
      <c r="AX122" s="180">
        <v>1.279</v>
      </c>
      <c r="AY122" s="178">
        <v>3615.3</v>
      </c>
      <c r="AZ122" s="179">
        <v>8.4868</v>
      </c>
      <c r="BA122" s="180">
        <v>0.959</v>
      </c>
      <c r="BB122" s="178">
        <v>3614.4</v>
      </c>
      <c r="BC122" s="179">
        <v>8.3533</v>
      </c>
      <c r="BD122" s="180">
        <v>0.7668</v>
      </c>
      <c r="BE122" s="178">
        <v>3613.5</v>
      </c>
      <c r="BF122" s="179">
        <v>8.2495</v>
      </c>
      <c r="BG122" s="180">
        <v>0.3823</v>
      </c>
      <c r="BH122" s="178">
        <v>3609.1</v>
      </c>
      <c r="BI122" s="179">
        <v>7.9256</v>
      </c>
      <c r="BJ122" s="180">
        <v>0.2541</v>
      </c>
      <c r="BK122" s="178">
        <v>3604.6</v>
      </c>
      <c r="BL122" s="179">
        <v>7.7345</v>
      </c>
      <c r="BM122" s="180">
        <v>0.19</v>
      </c>
      <c r="BN122" s="178">
        <v>3600.2</v>
      </c>
      <c r="BO122" s="179">
        <v>7.5977</v>
      </c>
      <c r="BP122" s="210"/>
      <c r="BQ122" s="205"/>
      <c r="BR122" s="205"/>
      <c r="BS122" s="205"/>
      <c r="BT122" s="205"/>
      <c r="BU122" s="205"/>
      <c r="BV122" s="205"/>
      <c r="BW122" s="205"/>
      <c r="BX122" s="205"/>
      <c r="BY122" s="205"/>
      <c r="BZ122" s="205"/>
      <c r="CA122" s="205"/>
      <c r="CB122" s="205"/>
      <c r="CC122" s="205"/>
      <c r="CD122" s="205"/>
      <c r="CE122" s="205"/>
      <c r="CF122" s="205"/>
      <c r="CG122" s="205"/>
      <c r="CH122" s="205"/>
      <c r="CI122" s="205"/>
      <c r="CJ122" s="205"/>
      <c r="CK122" s="205"/>
      <c r="CL122" s="205"/>
      <c r="CM122" s="205"/>
      <c r="CN122" s="205"/>
      <c r="CO122" s="205"/>
      <c r="CP122" s="205"/>
      <c r="CQ122" s="205"/>
      <c r="CR122" s="205"/>
      <c r="CS122" s="205"/>
      <c r="CT122" s="205"/>
      <c r="CU122" s="205"/>
      <c r="CV122" s="205"/>
      <c r="CW122" s="205"/>
      <c r="CX122" s="205"/>
      <c r="CY122" s="205"/>
      <c r="CZ122" s="205"/>
      <c r="DA122" s="205"/>
      <c r="DB122" s="205"/>
      <c r="DC122" s="205"/>
      <c r="DD122" s="205"/>
      <c r="DE122" s="205"/>
      <c r="DF122" s="205"/>
      <c r="DG122" s="205"/>
      <c r="DH122" s="205"/>
      <c r="DI122" s="205"/>
      <c r="DJ122" s="205"/>
      <c r="DK122" s="205"/>
      <c r="DL122" s="205"/>
      <c r="DM122" s="205"/>
      <c r="DN122" s="205"/>
      <c r="DO122" s="205"/>
      <c r="DP122" s="205"/>
      <c r="DQ122" s="205"/>
      <c r="DR122" s="205"/>
      <c r="DS122" s="205"/>
      <c r="DT122" s="205"/>
      <c r="DU122" s="205"/>
      <c r="DV122" s="205"/>
      <c r="DW122" s="205"/>
      <c r="DX122" s="205"/>
      <c r="DY122" s="205"/>
      <c r="DZ122" s="205"/>
      <c r="EA122" s="205"/>
      <c r="EB122" s="205"/>
      <c r="EC122" s="205"/>
      <c r="ED122" s="205"/>
      <c r="EE122" s="205"/>
      <c r="EF122" s="205"/>
      <c r="EG122" s="205"/>
      <c r="EH122" s="205"/>
      <c r="EI122" s="205"/>
      <c r="EJ122" s="205"/>
      <c r="EK122" s="205"/>
      <c r="EL122" s="205"/>
      <c r="EM122" s="205"/>
      <c r="EN122" s="205"/>
      <c r="EO122" s="205"/>
      <c r="EP122" s="205"/>
      <c r="EQ122" s="205"/>
      <c r="ER122" s="205"/>
      <c r="ES122" s="205"/>
      <c r="ET122" s="205"/>
      <c r="EU122" s="205"/>
      <c r="EV122" s="205"/>
      <c r="EW122" s="205"/>
      <c r="EX122" s="205"/>
      <c r="EY122" s="205"/>
      <c r="EZ122" s="205"/>
      <c r="FA122" s="205"/>
      <c r="FB122" s="205"/>
      <c r="FC122" s="205"/>
      <c r="FD122" s="205"/>
      <c r="FE122" s="205"/>
      <c r="FF122" s="205"/>
      <c r="FG122" s="205"/>
      <c r="FH122" s="205"/>
      <c r="FI122" s="205"/>
      <c r="FJ122" s="205"/>
      <c r="FK122" s="205"/>
      <c r="FL122" s="205"/>
      <c r="FM122" s="205"/>
      <c r="FN122" s="205"/>
      <c r="FO122" s="205"/>
      <c r="FP122" s="205"/>
      <c r="FQ122" s="205"/>
      <c r="FR122" s="205"/>
      <c r="FS122" s="205"/>
      <c r="FT122" s="205"/>
      <c r="FU122" s="205"/>
      <c r="FV122" s="205"/>
      <c r="FW122" s="205"/>
      <c r="FX122" s="205"/>
      <c r="FY122" s="205"/>
      <c r="FZ122" s="205"/>
      <c r="GA122" s="205"/>
      <c r="GB122" s="205"/>
      <c r="GC122" s="205"/>
      <c r="GD122" s="205"/>
      <c r="GE122" s="205"/>
      <c r="GF122" s="205"/>
      <c r="GG122" s="205"/>
      <c r="GH122" s="205"/>
      <c r="GI122" s="205"/>
      <c r="GJ122" s="205"/>
      <c r="GK122" s="205"/>
      <c r="GL122" s="205"/>
      <c r="GM122" s="205"/>
      <c r="GN122" s="205"/>
      <c r="GO122" s="205"/>
      <c r="GP122" s="205"/>
      <c r="GQ122" s="205"/>
      <c r="GR122" s="205"/>
      <c r="GS122" s="205"/>
      <c r="GT122" s="205"/>
      <c r="GU122" s="205"/>
      <c r="GV122" s="205"/>
      <c r="GW122" s="205"/>
      <c r="GX122" s="205"/>
      <c r="GY122" s="205"/>
      <c r="GZ122" s="205"/>
      <c r="HA122" s="205"/>
      <c r="HB122" s="205"/>
      <c r="HC122" s="205"/>
      <c r="HD122" s="205"/>
      <c r="HE122" s="205"/>
      <c r="HF122" s="205"/>
      <c r="HG122" s="205"/>
      <c r="HH122" s="205"/>
      <c r="HI122" s="205"/>
      <c r="HJ122" s="205"/>
      <c r="HK122" s="205"/>
      <c r="HL122" s="205"/>
      <c r="HM122" s="205"/>
      <c r="HN122" s="205"/>
      <c r="HO122" s="205"/>
      <c r="HP122" s="205"/>
      <c r="HQ122" s="205"/>
      <c r="HR122" s="205"/>
      <c r="HS122" s="205"/>
      <c r="HT122" s="205"/>
      <c r="HU122" s="205"/>
      <c r="HV122" s="205"/>
      <c r="HW122" s="205"/>
      <c r="HX122" s="205"/>
      <c r="HY122" s="205"/>
      <c r="HZ122" s="205"/>
      <c r="IA122" s="205"/>
      <c r="IB122" s="205"/>
      <c r="IC122" s="205"/>
      <c r="ID122" s="205"/>
      <c r="IE122" s="205"/>
      <c r="IF122" s="205"/>
      <c r="IG122" s="205"/>
      <c r="IH122" s="205"/>
      <c r="II122" s="205"/>
      <c r="IJ122" s="205"/>
      <c r="IK122" s="205"/>
      <c r="IL122" s="205"/>
      <c r="IM122" s="205"/>
      <c r="IN122" s="205"/>
      <c r="IO122" s="205"/>
      <c r="IP122" s="205"/>
      <c r="IQ122" s="205"/>
      <c r="IR122" s="205"/>
      <c r="IS122" s="205"/>
    </row>
    <row r="123" spans="1:253" s="175" customFormat="1" ht="13.5">
      <c r="A123" s="176">
        <v>570</v>
      </c>
      <c r="B123" s="177">
        <v>389.12</v>
      </c>
      <c r="C123" s="178">
        <v>3639.7</v>
      </c>
      <c r="D123" s="179">
        <v>11.147</v>
      </c>
      <c r="E123" s="180">
        <v>194.6</v>
      </c>
      <c r="F123" s="178">
        <v>3639.7</v>
      </c>
      <c r="G123" s="179">
        <v>10.828</v>
      </c>
      <c r="H123" s="180">
        <v>129.7</v>
      </c>
      <c r="I123" s="178">
        <v>3639.7</v>
      </c>
      <c r="J123" s="179">
        <v>10.64</v>
      </c>
      <c r="K123" s="180">
        <v>97.28</v>
      </c>
      <c r="L123" s="178">
        <v>3639.7</v>
      </c>
      <c r="M123" s="179">
        <v>10.508</v>
      </c>
      <c r="N123" s="180">
        <v>77.82</v>
      </c>
      <c r="O123" s="178">
        <v>3639.7</v>
      </c>
      <c r="P123" s="179">
        <v>10.405</v>
      </c>
      <c r="Q123" s="180">
        <v>38.91</v>
      </c>
      <c r="R123" s="178">
        <v>3639.6</v>
      </c>
      <c r="S123" s="179">
        <v>10.085</v>
      </c>
      <c r="T123" s="180">
        <v>19.45</v>
      </c>
      <c r="U123" s="178">
        <v>3639.5</v>
      </c>
      <c r="V123" s="179">
        <v>9.7648</v>
      </c>
      <c r="W123" s="180">
        <v>12.97</v>
      </c>
      <c r="X123" s="178">
        <v>3639.4</v>
      </c>
      <c r="Y123" s="179">
        <v>9.5776</v>
      </c>
      <c r="Z123" s="180">
        <v>9.726</v>
      </c>
      <c r="AA123" s="178">
        <v>3639.4</v>
      </c>
      <c r="AB123" s="179">
        <v>9.4447</v>
      </c>
      <c r="AC123" s="180">
        <v>7.78</v>
      </c>
      <c r="AD123" s="178">
        <v>3639.3</v>
      </c>
      <c r="AE123" s="179">
        <v>9.3417</v>
      </c>
      <c r="AF123" s="180">
        <v>6.483</v>
      </c>
      <c r="AG123" s="178">
        <v>3639.2</v>
      </c>
      <c r="AH123" s="179">
        <v>9.2575</v>
      </c>
      <c r="AI123" s="180">
        <v>5.557</v>
      </c>
      <c r="AJ123" s="178">
        <v>3639.1</v>
      </c>
      <c r="AK123" s="179">
        <v>9.1862</v>
      </c>
      <c r="AL123" s="180">
        <v>4.862</v>
      </c>
      <c r="AM123" s="178">
        <v>3639</v>
      </c>
      <c r="AN123" s="179">
        <v>9.1245</v>
      </c>
      <c r="AO123" s="180">
        <v>4.321</v>
      </c>
      <c r="AP123" s="178">
        <v>3638.9</v>
      </c>
      <c r="AQ123" s="179">
        <v>9.0701</v>
      </c>
      <c r="AR123" s="180">
        <v>3.889</v>
      </c>
      <c r="AS123" s="178">
        <v>3638.8</v>
      </c>
      <c r="AT123" s="179">
        <v>9.0214</v>
      </c>
      <c r="AU123" s="180">
        <v>1.943</v>
      </c>
      <c r="AV123" s="178">
        <v>3638</v>
      </c>
      <c r="AW123" s="179">
        <v>8.7008</v>
      </c>
      <c r="AX123" s="180">
        <v>1.295</v>
      </c>
      <c r="AY123" s="178">
        <v>3637.1</v>
      </c>
      <c r="AZ123" s="179">
        <v>8.5129</v>
      </c>
      <c r="BA123" s="180">
        <v>0.9706</v>
      </c>
      <c r="BB123" s="178">
        <v>3636.3</v>
      </c>
      <c r="BC123" s="179">
        <v>8.3793</v>
      </c>
      <c r="BD123" s="180">
        <v>0.7761</v>
      </c>
      <c r="BE123" s="178">
        <v>3635.4</v>
      </c>
      <c r="BF123" s="179">
        <v>8.2756</v>
      </c>
      <c r="BG123" s="180">
        <v>0.387</v>
      </c>
      <c r="BH123" s="178">
        <v>3631.1</v>
      </c>
      <c r="BI123" s="179">
        <v>7.9519</v>
      </c>
      <c r="BJ123" s="180">
        <v>0.2572</v>
      </c>
      <c r="BK123" s="178">
        <v>3626.8</v>
      </c>
      <c r="BL123" s="179">
        <v>7.7609</v>
      </c>
      <c r="BM123" s="180">
        <v>0.1924</v>
      </c>
      <c r="BN123" s="178">
        <v>3622.5</v>
      </c>
      <c r="BO123" s="179">
        <v>7.6243</v>
      </c>
      <c r="BP123" s="210"/>
      <c r="BQ123" s="205"/>
      <c r="BR123" s="205"/>
      <c r="BS123" s="205"/>
      <c r="BT123" s="205"/>
      <c r="BU123" s="205"/>
      <c r="BV123" s="205"/>
      <c r="BW123" s="205"/>
      <c r="BX123" s="205"/>
      <c r="BY123" s="205"/>
      <c r="BZ123" s="205"/>
      <c r="CA123" s="205"/>
      <c r="CB123" s="205"/>
      <c r="CC123" s="205"/>
      <c r="CD123" s="205"/>
      <c r="CE123" s="205"/>
      <c r="CF123" s="205"/>
      <c r="CG123" s="205"/>
      <c r="CH123" s="205"/>
      <c r="CI123" s="205"/>
      <c r="CJ123" s="205"/>
      <c r="CK123" s="205"/>
      <c r="CL123" s="205"/>
      <c r="CM123" s="205"/>
      <c r="CN123" s="205"/>
      <c r="CO123" s="205"/>
      <c r="CP123" s="205"/>
      <c r="CQ123" s="205"/>
      <c r="CR123" s="205"/>
      <c r="CS123" s="205"/>
      <c r="CT123" s="205"/>
      <c r="CU123" s="205"/>
      <c r="CV123" s="205"/>
      <c r="CW123" s="205"/>
      <c r="CX123" s="205"/>
      <c r="CY123" s="205"/>
      <c r="CZ123" s="205"/>
      <c r="DA123" s="205"/>
      <c r="DB123" s="205"/>
      <c r="DC123" s="205"/>
      <c r="DD123" s="205"/>
      <c r="DE123" s="205"/>
      <c r="DF123" s="205"/>
      <c r="DG123" s="205"/>
      <c r="DH123" s="205"/>
      <c r="DI123" s="205"/>
      <c r="DJ123" s="205"/>
      <c r="DK123" s="205"/>
      <c r="DL123" s="205"/>
      <c r="DM123" s="205"/>
      <c r="DN123" s="205"/>
      <c r="DO123" s="205"/>
      <c r="DP123" s="205"/>
      <c r="DQ123" s="205"/>
      <c r="DR123" s="205"/>
      <c r="DS123" s="205"/>
      <c r="DT123" s="205"/>
      <c r="DU123" s="205"/>
      <c r="DV123" s="205"/>
      <c r="DW123" s="205"/>
      <c r="DX123" s="205"/>
      <c r="DY123" s="205"/>
      <c r="DZ123" s="205"/>
      <c r="EA123" s="205"/>
      <c r="EB123" s="205"/>
      <c r="EC123" s="205"/>
      <c r="ED123" s="205"/>
      <c r="EE123" s="205"/>
      <c r="EF123" s="205"/>
      <c r="EG123" s="205"/>
      <c r="EH123" s="205"/>
      <c r="EI123" s="205"/>
      <c r="EJ123" s="205"/>
      <c r="EK123" s="205"/>
      <c r="EL123" s="205"/>
      <c r="EM123" s="205"/>
      <c r="EN123" s="205"/>
      <c r="EO123" s="205"/>
      <c r="EP123" s="205"/>
      <c r="EQ123" s="205"/>
      <c r="ER123" s="205"/>
      <c r="ES123" s="205"/>
      <c r="ET123" s="205"/>
      <c r="EU123" s="205"/>
      <c r="EV123" s="205"/>
      <c r="EW123" s="205"/>
      <c r="EX123" s="205"/>
      <c r="EY123" s="205"/>
      <c r="EZ123" s="205"/>
      <c r="FA123" s="205"/>
      <c r="FB123" s="205"/>
      <c r="FC123" s="205"/>
      <c r="FD123" s="205"/>
      <c r="FE123" s="205"/>
      <c r="FF123" s="205"/>
      <c r="FG123" s="205"/>
      <c r="FH123" s="205"/>
      <c r="FI123" s="205"/>
      <c r="FJ123" s="205"/>
      <c r="FK123" s="205"/>
      <c r="FL123" s="205"/>
      <c r="FM123" s="205"/>
      <c r="FN123" s="205"/>
      <c r="FO123" s="205"/>
      <c r="FP123" s="205"/>
      <c r="FQ123" s="205"/>
      <c r="FR123" s="205"/>
      <c r="FS123" s="205"/>
      <c r="FT123" s="205"/>
      <c r="FU123" s="205"/>
      <c r="FV123" s="205"/>
      <c r="FW123" s="205"/>
      <c r="FX123" s="205"/>
      <c r="FY123" s="205"/>
      <c r="FZ123" s="205"/>
      <c r="GA123" s="205"/>
      <c r="GB123" s="205"/>
      <c r="GC123" s="205"/>
      <c r="GD123" s="205"/>
      <c r="GE123" s="205"/>
      <c r="GF123" s="205"/>
      <c r="GG123" s="205"/>
      <c r="GH123" s="205"/>
      <c r="GI123" s="205"/>
      <c r="GJ123" s="205"/>
      <c r="GK123" s="205"/>
      <c r="GL123" s="205"/>
      <c r="GM123" s="205"/>
      <c r="GN123" s="205"/>
      <c r="GO123" s="205"/>
      <c r="GP123" s="205"/>
      <c r="GQ123" s="205"/>
      <c r="GR123" s="205"/>
      <c r="GS123" s="205"/>
      <c r="GT123" s="205"/>
      <c r="GU123" s="205"/>
      <c r="GV123" s="205"/>
      <c r="GW123" s="205"/>
      <c r="GX123" s="205"/>
      <c r="GY123" s="205"/>
      <c r="GZ123" s="205"/>
      <c r="HA123" s="205"/>
      <c r="HB123" s="205"/>
      <c r="HC123" s="205"/>
      <c r="HD123" s="205"/>
      <c r="HE123" s="205"/>
      <c r="HF123" s="205"/>
      <c r="HG123" s="205"/>
      <c r="HH123" s="205"/>
      <c r="HI123" s="205"/>
      <c r="HJ123" s="205"/>
      <c r="HK123" s="205"/>
      <c r="HL123" s="205"/>
      <c r="HM123" s="205"/>
      <c r="HN123" s="205"/>
      <c r="HO123" s="205"/>
      <c r="HP123" s="205"/>
      <c r="HQ123" s="205"/>
      <c r="HR123" s="205"/>
      <c r="HS123" s="205"/>
      <c r="HT123" s="205"/>
      <c r="HU123" s="205"/>
      <c r="HV123" s="205"/>
      <c r="HW123" s="205"/>
      <c r="HX123" s="205"/>
      <c r="HY123" s="205"/>
      <c r="HZ123" s="205"/>
      <c r="IA123" s="205"/>
      <c r="IB123" s="205"/>
      <c r="IC123" s="205"/>
      <c r="ID123" s="205"/>
      <c r="IE123" s="205"/>
      <c r="IF123" s="205"/>
      <c r="IG123" s="205"/>
      <c r="IH123" s="205"/>
      <c r="II123" s="205"/>
      <c r="IJ123" s="205"/>
      <c r="IK123" s="205"/>
      <c r="IL123" s="205"/>
      <c r="IM123" s="205"/>
      <c r="IN123" s="205"/>
      <c r="IO123" s="205"/>
      <c r="IP123" s="205"/>
      <c r="IQ123" s="205"/>
      <c r="IR123" s="205"/>
      <c r="IS123" s="205"/>
    </row>
    <row r="124" spans="1:253" s="175" customFormat="1" ht="13.5">
      <c r="A124" s="176">
        <v>580</v>
      </c>
      <c r="B124" s="177">
        <v>393.73</v>
      </c>
      <c r="C124" s="178">
        <v>3661.5</v>
      </c>
      <c r="D124" s="179">
        <v>11.173</v>
      </c>
      <c r="E124" s="180">
        <v>196.9</v>
      </c>
      <c r="F124" s="178">
        <v>3661.5</v>
      </c>
      <c r="G124" s="179">
        <v>10.853</v>
      </c>
      <c r="H124" s="180">
        <v>131.24</v>
      </c>
      <c r="I124" s="178">
        <v>3661.5</v>
      </c>
      <c r="J124" s="179">
        <v>10.666</v>
      </c>
      <c r="K124" s="180">
        <v>98.43</v>
      </c>
      <c r="L124" s="178">
        <v>3661.5</v>
      </c>
      <c r="M124" s="179">
        <v>10.533</v>
      </c>
      <c r="N124" s="180">
        <v>78.74</v>
      </c>
      <c r="O124" s="178">
        <v>3661.5</v>
      </c>
      <c r="P124" s="179">
        <v>10.43</v>
      </c>
      <c r="Q124" s="180">
        <v>39.37</v>
      </c>
      <c r="R124" s="178">
        <v>3661.4</v>
      </c>
      <c r="S124" s="179">
        <v>10.11</v>
      </c>
      <c r="T124" s="180">
        <v>19.68</v>
      </c>
      <c r="U124" s="178">
        <v>3661.3</v>
      </c>
      <c r="V124" s="179">
        <v>9.7905</v>
      </c>
      <c r="W124" s="180">
        <v>13.12</v>
      </c>
      <c r="X124" s="178">
        <v>3661.2</v>
      </c>
      <c r="Y124" s="179">
        <v>9.6033</v>
      </c>
      <c r="Z124" s="180">
        <v>9.841</v>
      </c>
      <c r="AA124" s="178">
        <v>3661.2</v>
      </c>
      <c r="AB124" s="179">
        <v>9.4704</v>
      </c>
      <c r="AC124" s="180">
        <v>7.873</v>
      </c>
      <c r="AD124" s="178">
        <v>3661.1</v>
      </c>
      <c r="AE124" s="179">
        <v>9.3674</v>
      </c>
      <c r="AF124" s="180">
        <v>6.56</v>
      </c>
      <c r="AG124" s="178">
        <v>3661</v>
      </c>
      <c r="AH124" s="179">
        <v>9.2832</v>
      </c>
      <c r="AI124" s="180">
        <v>5.623</v>
      </c>
      <c r="AJ124" s="178">
        <v>3660.9</v>
      </c>
      <c r="AK124" s="179">
        <v>9.212</v>
      </c>
      <c r="AL124" s="180">
        <v>4.92</v>
      </c>
      <c r="AM124" s="178">
        <v>3660.8</v>
      </c>
      <c r="AN124" s="179">
        <v>9.1503</v>
      </c>
      <c r="AO124" s="180">
        <v>4.373</v>
      </c>
      <c r="AP124" s="178">
        <v>3660.7</v>
      </c>
      <c r="AQ124" s="179">
        <v>9.0958</v>
      </c>
      <c r="AR124" s="180">
        <v>3.935</v>
      </c>
      <c r="AS124" s="178">
        <v>3660.7</v>
      </c>
      <c r="AT124" s="179">
        <v>9.0471</v>
      </c>
      <c r="AU124" s="180">
        <v>1.967</v>
      </c>
      <c r="AV124" s="178">
        <v>3659.8</v>
      </c>
      <c r="AW124" s="179">
        <v>8.7265</v>
      </c>
      <c r="AX124" s="180">
        <v>1.31</v>
      </c>
      <c r="AY124" s="178">
        <v>3659</v>
      </c>
      <c r="AZ124" s="179">
        <v>8.5387</v>
      </c>
      <c r="BA124" s="180">
        <v>0.9823</v>
      </c>
      <c r="BB124" s="178">
        <v>3658.2</v>
      </c>
      <c r="BC124" s="179">
        <v>8.4052</v>
      </c>
      <c r="BD124" s="180">
        <v>0.7854</v>
      </c>
      <c r="BE124" s="178">
        <v>3657.3</v>
      </c>
      <c r="BF124" s="179">
        <v>8.3014</v>
      </c>
      <c r="BG124" s="180">
        <v>0.3916</v>
      </c>
      <c r="BH124" s="178">
        <v>3653.2</v>
      </c>
      <c r="BI124" s="179">
        <v>7.9779</v>
      </c>
      <c r="BJ124" s="180">
        <v>0.2604</v>
      </c>
      <c r="BK124" s="178">
        <v>3649</v>
      </c>
      <c r="BL124" s="179">
        <v>7.7871</v>
      </c>
      <c r="BM124" s="180">
        <v>0.1948</v>
      </c>
      <c r="BN124" s="178">
        <v>3644.8</v>
      </c>
      <c r="BO124" s="179">
        <v>7.6506</v>
      </c>
      <c r="BP124" s="210"/>
      <c r="BQ124" s="205"/>
      <c r="BR124" s="205"/>
      <c r="BS124" s="205"/>
      <c r="BT124" s="205"/>
      <c r="BU124" s="205"/>
      <c r="BV124" s="205"/>
      <c r="BW124" s="205"/>
      <c r="BX124" s="205"/>
      <c r="BY124" s="205"/>
      <c r="BZ124" s="205"/>
      <c r="CA124" s="205"/>
      <c r="CB124" s="205"/>
      <c r="CC124" s="205"/>
      <c r="CD124" s="205"/>
      <c r="CE124" s="205"/>
      <c r="CF124" s="205"/>
      <c r="CG124" s="205"/>
      <c r="CH124" s="205"/>
      <c r="CI124" s="205"/>
      <c r="CJ124" s="205"/>
      <c r="CK124" s="205"/>
      <c r="CL124" s="205"/>
      <c r="CM124" s="205"/>
      <c r="CN124" s="205"/>
      <c r="CO124" s="205"/>
      <c r="CP124" s="205"/>
      <c r="CQ124" s="205"/>
      <c r="CR124" s="205"/>
      <c r="CS124" s="205"/>
      <c r="CT124" s="205"/>
      <c r="CU124" s="205"/>
      <c r="CV124" s="205"/>
      <c r="CW124" s="205"/>
      <c r="CX124" s="205"/>
      <c r="CY124" s="205"/>
      <c r="CZ124" s="205"/>
      <c r="DA124" s="205"/>
      <c r="DB124" s="205"/>
      <c r="DC124" s="205"/>
      <c r="DD124" s="205"/>
      <c r="DE124" s="205"/>
      <c r="DF124" s="205"/>
      <c r="DG124" s="205"/>
      <c r="DH124" s="205"/>
      <c r="DI124" s="205"/>
      <c r="DJ124" s="205"/>
      <c r="DK124" s="205"/>
      <c r="DL124" s="205"/>
      <c r="DM124" s="205"/>
      <c r="DN124" s="205"/>
      <c r="DO124" s="205"/>
      <c r="DP124" s="205"/>
      <c r="DQ124" s="205"/>
      <c r="DR124" s="205"/>
      <c r="DS124" s="205"/>
      <c r="DT124" s="205"/>
      <c r="DU124" s="205"/>
      <c r="DV124" s="205"/>
      <c r="DW124" s="205"/>
      <c r="DX124" s="205"/>
      <c r="DY124" s="205"/>
      <c r="DZ124" s="205"/>
      <c r="EA124" s="205"/>
      <c r="EB124" s="205"/>
      <c r="EC124" s="205"/>
      <c r="ED124" s="205"/>
      <c r="EE124" s="205"/>
      <c r="EF124" s="205"/>
      <c r="EG124" s="205"/>
      <c r="EH124" s="205"/>
      <c r="EI124" s="205"/>
      <c r="EJ124" s="205"/>
      <c r="EK124" s="205"/>
      <c r="EL124" s="205"/>
      <c r="EM124" s="205"/>
      <c r="EN124" s="205"/>
      <c r="EO124" s="205"/>
      <c r="EP124" s="205"/>
      <c r="EQ124" s="205"/>
      <c r="ER124" s="205"/>
      <c r="ES124" s="205"/>
      <c r="ET124" s="205"/>
      <c r="EU124" s="205"/>
      <c r="EV124" s="205"/>
      <c r="EW124" s="205"/>
      <c r="EX124" s="205"/>
      <c r="EY124" s="205"/>
      <c r="EZ124" s="205"/>
      <c r="FA124" s="205"/>
      <c r="FB124" s="205"/>
      <c r="FC124" s="205"/>
      <c r="FD124" s="205"/>
      <c r="FE124" s="205"/>
      <c r="FF124" s="205"/>
      <c r="FG124" s="205"/>
      <c r="FH124" s="205"/>
      <c r="FI124" s="205"/>
      <c r="FJ124" s="205"/>
      <c r="FK124" s="205"/>
      <c r="FL124" s="205"/>
      <c r="FM124" s="205"/>
      <c r="FN124" s="205"/>
      <c r="FO124" s="205"/>
      <c r="FP124" s="205"/>
      <c r="FQ124" s="205"/>
      <c r="FR124" s="205"/>
      <c r="FS124" s="205"/>
      <c r="FT124" s="205"/>
      <c r="FU124" s="205"/>
      <c r="FV124" s="205"/>
      <c r="FW124" s="205"/>
      <c r="FX124" s="205"/>
      <c r="FY124" s="205"/>
      <c r="FZ124" s="205"/>
      <c r="GA124" s="205"/>
      <c r="GB124" s="205"/>
      <c r="GC124" s="205"/>
      <c r="GD124" s="205"/>
      <c r="GE124" s="205"/>
      <c r="GF124" s="205"/>
      <c r="GG124" s="205"/>
      <c r="GH124" s="205"/>
      <c r="GI124" s="205"/>
      <c r="GJ124" s="205"/>
      <c r="GK124" s="205"/>
      <c r="GL124" s="205"/>
      <c r="GM124" s="205"/>
      <c r="GN124" s="205"/>
      <c r="GO124" s="205"/>
      <c r="GP124" s="205"/>
      <c r="GQ124" s="205"/>
      <c r="GR124" s="205"/>
      <c r="GS124" s="205"/>
      <c r="GT124" s="205"/>
      <c r="GU124" s="205"/>
      <c r="GV124" s="205"/>
      <c r="GW124" s="205"/>
      <c r="GX124" s="205"/>
      <c r="GY124" s="205"/>
      <c r="GZ124" s="205"/>
      <c r="HA124" s="205"/>
      <c r="HB124" s="205"/>
      <c r="HC124" s="205"/>
      <c r="HD124" s="205"/>
      <c r="HE124" s="205"/>
      <c r="HF124" s="205"/>
      <c r="HG124" s="205"/>
      <c r="HH124" s="205"/>
      <c r="HI124" s="205"/>
      <c r="HJ124" s="205"/>
      <c r="HK124" s="205"/>
      <c r="HL124" s="205"/>
      <c r="HM124" s="205"/>
      <c r="HN124" s="205"/>
      <c r="HO124" s="205"/>
      <c r="HP124" s="205"/>
      <c r="HQ124" s="205"/>
      <c r="HR124" s="205"/>
      <c r="HS124" s="205"/>
      <c r="HT124" s="205"/>
      <c r="HU124" s="205"/>
      <c r="HV124" s="205"/>
      <c r="HW124" s="205"/>
      <c r="HX124" s="205"/>
      <c r="HY124" s="205"/>
      <c r="HZ124" s="205"/>
      <c r="IA124" s="205"/>
      <c r="IB124" s="205"/>
      <c r="IC124" s="205"/>
      <c r="ID124" s="205"/>
      <c r="IE124" s="205"/>
      <c r="IF124" s="205"/>
      <c r="IG124" s="205"/>
      <c r="IH124" s="205"/>
      <c r="II124" s="205"/>
      <c r="IJ124" s="205"/>
      <c r="IK124" s="205"/>
      <c r="IL124" s="205"/>
      <c r="IM124" s="205"/>
      <c r="IN124" s="205"/>
      <c r="IO124" s="205"/>
      <c r="IP124" s="205"/>
      <c r="IQ124" s="205"/>
      <c r="IR124" s="205"/>
      <c r="IS124" s="205"/>
    </row>
    <row r="125" spans="1:253" s="175" customFormat="1" ht="13.5">
      <c r="A125" s="176">
        <v>590</v>
      </c>
      <c r="B125" s="177">
        <v>398.35</v>
      </c>
      <c r="C125" s="178">
        <v>3683.4</v>
      </c>
      <c r="D125" s="179">
        <v>11.199</v>
      </c>
      <c r="E125" s="180">
        <v>199.2</v>
      </c>
      <c r="F125" s="178">
        <v>3683.4</v>
      </c>
      <c r="G125" s="179">
        <v>10.879</v>
      </c>
      <c r="H125" s="180">
        <v>132.78</v>
      </c>
      <c r="I125" s="178">
        <v>3683.3</v>
      </c>
      <c r="J125" s="179">
        <v>10.692</v>
      </c>
      <c r="K125" s="180">
        <v>99.59</v>
      </c>
      <c r="L125" s="178">
        <v>3683.3</v>
      </c>
      <c r="M125" s="179">
        <v>10.559</v>
      </c>
      <c r="N125" s="180">
        <v>79.67</v>
      </c>
      <c r="O125" s="178">
        <v>3683.3</v>
      </c>
      <c r="P125" s="179">
        <v>10.456</v>
      </c>
      <c r="Q125" s="180">
        <v>39.83</v>
      </c>
      <c r="R125" s="178">
        <v>3683.3</v>
      </c>
      <c r="S125" s="179">
        <v>10.136</v>
      </c>
      <c r="T125" s="180">
        <v>19.92</v>
      </c>
      <c r="U125" s="178">
        <v>3683.2</v>
      </c>
      <c r="V125" s="179">
        <v>9.816</v>
      </c>
      <c r="W125" s="180">
        <v>13.28</v>
      </c>
      <c r="X125" s="178">
        <v>3683.1</v>
      </c>
      <c r="Y125" s="179">
        <v>9.6288</v>
      </c>
      <c r="Z125" s="180">
        <v>9.957</v>
      </c>
      <c r="AA125" s="178">
        <v>3683</v>
      </c>
      <c r="AB125" s="179">
        <v>9.4959</v>
      </c>
      <c r="AC125" s="180">
        <v>7.965</v>
      </c>
      <c r="AD125" s="178">
        <v>3683</v>
      </c>
      <c r="AE125" s="179">
        <v>9.3929</v>
      </c>
      <c r="AF125" s="180">
        <v>6.637</v>
      </c>
      <c r="AG125" s="178">
        <v>3682.9</v>
      </c>
      <c r="AH125" s="179">
        <v>9.3087</v>
      </c>
      <c r="AI125" s="180">
        <v>5.689</v>
      </c>
      <c r="AJ125" s="178">
        <v>3682.8</v>
      </c>
      <c r="AK125" s="179">
        <v>9.2375</v>
      </c>
      <c r="AL125" s="180">
        <v>4.977</v>
      </c>
      <c r="AM125" s="178">
        <v>3682.7</v>
      </c>
      <c r="AN125" s="179">
        <v>9.1758</v>
      </c>
      <c r="AO125" s="180">
        <v>4.424</v>
      </c>
      <c r="AP125" s="178">
        <v>3682.6</v>
      </c>
      <c r="AQ125" s="179">
        <v>9.1213</v>
      </c>
      <c r="AR125" s="180">
        <v>3.982</v>
      </c>
      <c r="AS125" s="178">
        <v>3682.6</v>
      </c>
      <c r="AT125" s="179">
        <v>9.0726</v>
      </c>
      <c r="AU125" s="180">
        <v>1.99</v>
      </c>
      <c r="AV125" s="178">
        <v>3681.8</v>
      </c>
      <c r="AW125" s="179">
        <v>8.7521</v>
      </c>
      <c r="AX125" s="180">
        <v>1.326</v>
      </c>
      <c r="AY125" s="178">
        <v>3680.9</v>
      </c>
      <c r="AZ125" s="179">
        <v>8.5642</v>
      </c>
      <c r="BA125" s="180">
        <v>0.9939</v>
      </c>
      <c r="BB125" s="178">
        <v>3680.1</v>
      </c>
      <c r="BC125" s="179">
        <v>8.4308</v>
      </c>
      <c r="BD125" s="180">
        <v>0.7947</v>
      </c>
      <c r="BE125" s="178">
        <v>3679.3</v>
      </c>
      <c r="BF125" s="179">
        <v>8.3271</v>
      </c>
      <c r="BG125" s="180">
        <v>0.3963</v>
      </c>
      <c r="BH125" s="178">
        <v>3675.3</v>
      </c>
      <c r="BI125" s="179">
        <v>8.0036</v>
      </c>
      <c r="BJ125" s="180">
        <v>0.2636</v>
      </c>
      <c r="BK125" s="178">
        <v>3671.2</v>
      </c>
      <c r="BL125" s="179">
        <v>7.813</v>
      </c>
      <c r="BM125" s="180">
        <v>0.1972</v>
      </c>
      <c r="BN125" s="178">
        <v>3667.1</v>
      </c>
      <c r="BO125" s="179">
        <v>7.6766</v>
      </c>
      <c r="BP125" s="210"/>
      <c r="BQ125" s="205"/>
      <c r="BR125" s="205"/>
      <c r="BS125" s="205"/>
      <c r="BT125" s="205"/>
      <c r="BU125" s="205"/>
      <c r="BV125" s="205"/>
      <c r="BW125" s="205"/>
      <c r="BX125" s="205"/>
      <c r="BY125" s="205"/>
      <c r="BZ125" s="205"/>
      <c r="CA125" s="205"/>
      <c r="CB125" s="205"/>
      <c r="CC125" s="205"/>
      <c r="CD125" s="205"/>
      <c r="CE125" s="205"/>
      <c r="CF125" s="205"/>
      <c r="CG125" s="205"/>
      <c r="CH125" s="205"/>
      <c r="CI125" s="205"/>
      <c r="CJ125" s="205"/>
      <c r="CK125" s="205"/>
      <c r="CL125" s="205"/>
      <c r="CM125" s="205"/>
      <c r="CN125" s="205"/>
      <c r="CO125" s="205"/>
      <c r="CP125" s="205"/>
      <c r="CQ125" s="205"/>
      <c r="CR125" s="205"/>
      <c r="CS125" s="205"/>
      <c r="CT125" s="205"/>
      <c r="CU125" s="205"/>
      <c r="CV125" s="205"/>
      <c r="CW125" s="205"/>
      <c r="CX125" s="205"/>
      <c r="CY125" s="205"/>
      <c r="CZ125" s="205"/>
      <c r="DA125" s="205"/>
      <c r="DB125" s="205"/>
      <c r="DC125" s="205"/>
      <c r="DD125" s="205"/>
      <c r="DE125" s="205"/>
      <c r="DF125" s="205"/>
      <c r="DG125" s="205"/>
      <c r="DH125" s="205"/>
      <c r="DI125" s="205"/>
      <c r="DJ125" s="205"/>
      <c r="DK125" s="205"/>
      <c r="DL125" s="205"/>
      <c r="DM125" s="205"/>
      <c r="DN125" s="205"/>
      <c r="DO125" s="205"/>
      <c r="DP125" s="205"/>
      <c r="DQ125" s="205"/>
      <c r="DR125" s="205"/>
      <c r="DS125" s="205"/>
      <c r="DT125" s="205"/>
      <c r="DU125" s="205"/>
      <c r="DV125" s="205"/>
      <c r="DW125" s="205"/>
      <c r="DX125" s="205"/>
      <c r="DY125" s="205"/>
      <c r="DZ125" s="205"/>
      <c r="EA125" s="205"/>
      <c r="EB125" s="205"/>
      <c r="EC125" s="205"/>
      <c r="ED125" s="205"/>
      <c r="EE125" s="205"/>
      <c r="EF125" s="205"/>
      <c r="EG125" s="205"/>
      <c r="EH125" s="205"/>
      <c r="EI125" s="205"/>
      <c r="EJ125" s="205"/>
      <c r="EK125" s="205"/>
      <c r="EL125" s="205"/>
      <c r="EM125" s="205"/>
      <c r="EN125" s="205"/>
      <c r="EO125" s="205"/>
      <c r="EP125" s="205"/>
      <c r="EQ125" s="205"/>
      <c r="ER125" s="205"/>
      <c r="ES125" s="205"/>
      <c r="ET125" s="205"/>
      <c r="EU125" s="205"/>
      <c r="EV125" s="205"/>
      <c r="EW125" s="205"/>
      <c r="EX125" s="205"/>
      <c r="EY125" s="205"/>
      <c r="EZ125" s="205"/>
      <c r="FA125" s="205"/>
      <c r="FB125" s="205"/>
      <c r="FC125" s="205"/>
      <c r="FD125" s="205"/>
      <c r="FE125" s="205"/>
      <c r="FF125" s="205"/>
      <c r="FG125" s="205"/>
      <c r="FH125" s="205"/>
      <c r="FI125" s="205"/>
      <c r="FJ125" s="205"/>
      <c r="FK125" s="205"/>
      <c r="FL125" s="205"/>
      <c r="FM125" s="205"/>
      <c r="FN125" s="205"/>
      <c r="FO125" s="205"/>
      <c r="FP125" s="205"/>
      <c r="FQ125" s="205"/>
      <c r="FR125" s="205"/>
      <c r="FS125" s="205"/>
      <c r="FT125" s="205"/>
      <c r="FU125" s="205"/>
      <c r="FV125" s="205"/>
      <c r="FW125" s="205"/>
      <c r="FX125" s="205"/>
      <c r="FY125" s="205"/>
      <c r="FZ125" s="205"/>
      <c r="GA125" s="205"/>
      <c r="GB125" s="205"/>
      <c r="GC125" s="205"/>
      <c r="GD125" s="205"/>
      <c r="GE125" s="205"/>
      <c r="GF125" s="205"/>
      <c r="GG125" s="205"/>
      <c r="GH125" s="205"/>
      <c r="GI125" s="205"/>
      <c r="GJ125" s="205"/>
      <c r="GK125" s="205"/>
      <c r="GL125" s="205"/>
      <c r="GM125" s="205"/>
      <c r="GN125" s="205"/>
      <c r="GO125" s="205"/>
      <c r="GP125" s="205"/>
      <c r="GQ125" s="205"/>
      <c r="GR125" s="205"/>
      <c r="GS125" s="205"/>
      <c r="GT125" s="205"/>
      <c r="GU125" s="205"/>
      <c r="GV125" s="205"/>
      <c r="GW125" s="205"/>
      <c r="GX125" s="205"/>
      <c r="GY125" s="205"/>
      <c r="GZ125" s="205"/>
      <c r="HA125" s="205"/>
      <c r="HB125" s="205"/>
      <c r="HC125" s="205"/>
      <c r="HD125" s="205"/>
      <c r="HE125" s="205"/>
      <c r="HF125" s="205"/>
      <c r="HG125" s="205"/>
      <c r="HH125" s="205"/>
      <c r="HI125" s="205"/>
      <c r="HJ125" s="205"/>
      <c r="HK125" s="205"/>
      <c r="HL125" s="205"/>
      <c r="HM125" s="205"/>
      <c r="HN125" s="205"/>
      <c r="HO125" s="205"/>
      <c r="HP125" s="205"/>
      <c r="HQ125" s="205"/>
      <c r="HR125" s="205"/>
      <c r="HS125" s="205"/>
      <c r="HT125" s="205"/>
      <c r="HU125" s="205"/>
      <c r="HV125" s="205"/>
      <c r="HW125" s="205"/>
      <c r="HX125" s="205"/>
      <c r="HY125" s="205"/>
      <c r="HZ125" s="205"/>
      <c r="IA125" s="205"/>
      <c r="IB125" s="205"/>
      <c r="IC125" s="205"/>
      <c r="ID125" s="205"/>
      <c r="IE125" s="205"/>
      <c r="IF125" s="205"/>
      <c r="IG125" s="205"/>
      <c r="IH125" s="205"/>
      <c r="II125" s="205"/>
      <c r="IJ125" s="205"/>
      <c r="IK125" s="205"/>
      <c r="IL125" s="205"/>
      <c r="IM125" s="205"/>
      <c r="IN125" s="205"/>
      <c r="IO125" s="205"/>
      <c r="IP125" s="205"/>
      <c r="IQ125" s="205"/>
      <c r="IR125" s="205"/>
      <c r="IS125" s="205"/>
    </row>
    <row r="126" spans="1:253" s="175" customFormat="1" ht="13.5">
      <c r="A126" s="176">
        <v>600</v>
      </c>
      <c r="B126" s="177">
        <v>402.96</v>
      </c>
      <c r="C126" s="178">
        <v>3705.3</v>
      </c>
      <c r="D126" s="179">
        <v>11.224</v>
      </c>
      <c r="E126" s="180">
        <v>201.5</v>
      </c>
      <c r="F126" s="178">
        <v>3705.3</v>
      </c>
      <c r="G126" s="179">
        <v>10.904</v>
      </c>
      <c r="H126" s="180">
        <v>134.32</v>
      </c>
      <c r="I126" s="178">
        <v>3705.3</v>
      </c>
      <c r="J126" s="179">
        <v>10.717</v>
      </c>
      <c r="K126" s="180">
        <v>100.74</v>
      </c>
      <c r="L126" s="178">
        <v>3705.3</v>
      </c>
      <c r="M126" s="179">
        <v>10.584</v>
      </c>
      <c r="N126" s="180">
        <v>80.59</v>
      </c>
      <c r="O126" s="178">
        <v>3705.3</v>
      </c>
      <c r="P126" s="179">
        <v>10.481</v>
      </c>
      <c r="Q126" s="180">
        <v>40.29</v>
      </c>
      <c r="R126" s="178">
        <v>3705.2</v>
      </c>
      <c r="S126" s="179">
        <v>10.161</v>
      </c>
      <c r="T126" s="180">
        <v>20.15</v>
      </c>
      <c r="U126" s="178">
        <v>3705.1</v>
      </c>
      <c r="V126" s="179">
        <v>9.8413</v>
      </c>
      <c r="W126" s="180">
        <v>13.43</v>
      </c>
      <c r="X126" s="178">
        <v>3705.1</v>
      </c>
      <c r="Y126" s="179">
        <v>9.6541</v>
      </c>
      <c r="Z126" s="180">
        <v>10.07</v>
      </c>
      <c r="AA126" s="178">
        <v>3705</v>
      </c>
      <c r="AB126" s="179">
        <v>9.5212</v>
      </c>
      <c r="AC126" s="180">
        <v>8.057</v>
      </c>
      <c r="AD126" s="178">
        <v>3704.9</v>
      </c>
      <c r="AE126" s="179">
        <v>9.4182</v>
      </c>
      <c r="AF126" s="180">
        <v>6.714</v>
      </c>
      <c r="AG126" s="178">
        <v>3704.8</v>
      </c>
      <c r="AH126" s="179">
        <v>9.334</v>
      </c>
      <c r="AI126" s="180">
        <v>5.755</v>
      </c>
      <c r="AJ126" s="178">
        <v>3704.8</v>
      </c>
      <c r="AK126" s="179">
        <v>9.2628</v>
      </c>
      <c r="AL126" s="180">
        <v>5.035</v>
      </c>
      <c r="AM126" s="178">
        <v>3704.7</v>
      </c>
      <c r="AN126" s="179">
        <v>9.2011</v>
      </c>
      <c r="AO126" s="180">
        <v>4.475</v>
      </c>
      <c r="AP126" s="178">
        <v>3704.6</v>
      </c>
      <c r="AQ126" s="179">
        <v>9.1466</v>
      </c>
      <c r="AR126" s="180">
        <v>4.028</v>
      </c>
      <c r="AS126" s="178">
        <v>3704.5</v>
      </c>
      <c r="AT126" s="179">
        <v>9.0979</v>
      </c>
      <c r="AU126" s="180">
        <v>2.013</v>
      </c>
      <c r="AV126" s="178">
        <v>3703.7</v>
      </c>
      <c r="AW126" s="179">
        <v>8.7774</v>
      </c>
      <c r="AX126" s="180">
        <v>1.341</v>
      </c>
      <c r="AY126" s="178">
        <v>3702.9</v>
      </c>
      <c r="AZ126" s="179">
        <v>8.5896</v>
      </c>
      <c r="BA126" s="180">
        <v>1.0055</v>
      </c>
      <c r="BB126" s="178">
        <v>3702.2</v>
      </c>
      <c r="BC126" s="179">
        <v>8.4561</v>
      </c>
      <c r="BD126" s="180">
        <v>0.804</v>
      </c>
      <c r="BE126" s="178">
        <v>3701.4</v>
      </c>
      <c r="BF126" s="179">
        <v>8.3525</v>
      </c>
      <c r="BG126" s="180">
        <v>0.401</v>
      </c>
      <c r="BH126" s="178">
        <v>3697.4</v>
      </c>
      <c r="BI126" s="179">
        <v>8.0292</v>
      </c>
      <c r="BJ126" s="180">
        <v>0.2667</v>
      </c>
      <c r="BK126" s="178">
        <v>3693.5</v>
      </c>
      <c r="BL126" s="179">
        <v>7.8386</v>
      </c>
      <c r="BM126" s="180">
        <v>0.1995</v>
      </c>
      <c r="BN126" s="178">
        <v>3689.5</v>
      </c>
      <c r="BO126" s="179">
        <v>7.7024</v>
      </c>
      <c r="BP126" s="210"/>
      <c r="BQ126" s="205"/>
      <c r="BR126" s="205"/>
      <c r="BS126" s="205"/>
      <c r="BT126" s="205"/>
      <c r="BU126" s="205"/>
      <c r="BV126" s="205"/>
      <c r="BW126" s="205"/>
      <c r="BX126" s="205"/>
      <c r="BY126" s="205"/>
      <c r="BZ126" s="205"/>
      <c r="CA126" s="205"/>
      <c r="CB126" s="205"/>
      <c r="CC126" s="205"/>
      <c r="CD126" s="205"/>
      <c r="CE126" s="205"/>
      <c r="CF126" s="205"/>
      <c r="CG126" s="205"/>
      <c r="CH126" s="205"/>
      <c r="CI126" s="205"/>
      <c r="CJ126" s="205"/>
      <c r="CK126" s="205"/>
      <c r="CL126" s="205"/>
      <c r="CM126" s="205"/>
      <c r="CN126" s="205"/>
      <c r="CO126" s="205"/>
      <c r="CP126" s="205"/>
      <c r="CQ126" s="205"/>
      <c r="CR126" s="205"/>
      <c r="CS126" s="205"/>
      <c r="CT126" s="205"/>
      <c r="CU126" s="205"/>
      <c r="CV126" s="205"/>
      <c r="CW126" s="205"/>
      <c r="CX126" s="205"/>
      <c r="CY126" s="205"/>
      <c r="CZ126" s="205"/>
      <c r="DA126" s="205"/>
      <c r="DB126" s="205"/>
      <c r="DC126" s="205"/>
      <c r="DD126" s="205"/>
      <c r="DE126" s="205"/>
      <c r="DF126" s="205"/>
      <c r="DG126" s="205"/>
      <c r="DH126" s="205"/>
      <c r="DI126" s="205"/>
      <c r="DJ126" s="205"/>
      <c r="DK126" s="205"/>
      <c r="DL126" s="205"/>
      <c r="DM126" s="205"/>
      <c r="DN126" s="205"/>
      <c r="DO126" s="205"/>
      <c r="DP126" s="205"/>
      <c r="DQ126" s="205"/>
      <c r="DR126" s="205"/>
      <c r="DS126" s="205"/>
      <c r="DT126" s="205"/>
      <c r="DU126" s="205"/>
      <c r="DV126" s="205"/>
      <c r="DW126" s="205"/>
      <c r="DX126" s="205"/>
      <c r="DY126" s="205"/>
      <c r="DZ126" s="205"/>
      <c r="EA126" s="205"/>
      <c r="EB126" s="205"/>
      <c r="EC126" s="205"/>
      <c r="ED126" s="205"/>
      <c r="EE126" s="205"/>
      <c r="EF126" s="205"/>
      <c r="EG126" s="205"/>
      <c r="EH126" s="205"/>
      <c r="EI126" s="205"/>
      <c r="EJ126" s="205"/>
      <c r="EK126" s="205"/>
      <c r="EL126" s="205"/>
      <c r="EM126" s="205"/>
      <c r="EN126" s="205"/>
      <c r="EO126" s="205"/>
      <c r="EP126" s="205"/>
      <c r="EQ126" s="205"/>
      <c r="ER126" s="205"/>
      <c r="ES126" s="205"/>
      <c r="ET126" s="205"/>
      <c r="EU126" s="205"/>
      <c r="EV126" s="205"/>
      <c r="EW126" s="205"/>
      <c r="EX126" s="205"/>
      <c r="EY126" s="205"/>
      <c r="EZ126" s="205"/>
      <c r="FA126" s="205"/>
      <c r="FB126" s="205"/>
      <c r="FC126" s="205"/>
      <c r="FD126" s="205"/>
      <c r="FE126" s="205"/>
      <c r="FF126" s="205"/>
      <c r="FG126" s="205"/>
      <c r="FH126" s="205"/>
      <c r="FI126" s="205"/>
      <c r="FJ126" s="205"/>
      <c r="FK126" s="205"/>
      <c r="FL126" s="205"/>
      <c r="FM126" s="205"/>
      <c r="FN126" s="205"/>
      <c r="FO126" s="205"/>
      <c r="FP126" s="205"/>
      <c r="FQ126" s="205"/>
      <c r="FR126" s="205"/>
      <c r="FS126" s="205"/>
      <c r="FT126" s="205"/>
      <c r="FU126" s="205"/>
      <c r="FV126" s="205"/>
      <c r="FW126" s="205"/>
      <c r="FX126" s="205"/>
      <c r="FY126" s="205"/>
      <c r="FZ126" s="205"/>
      <c r="GA126" s="205"/>
      <c r="GB126" s="205"/>
      <c r="GC126" s="205"/>
      <c r="GD126" s="205"/>
      <c r="GE126" s="205"/>
      <c r="GF126" s="205"/>
      <c r="GG126" s="205"/>
      <c r="GH126" s="205"/>
      <c r="GI126" s="205"/>
      <c r="GJ126" s="205"/>
      <c r="GK126" s="205"/>
      <c r="GL126" s="205"/>
      <c r="GM126" s="205"/>
      <c r="GN126" s="205"/>
      <c r="GO126" s="205"/>
      <c r="GP126" s="205"/>
      <c r="GQ126" s="205"/>
      <c r="GR126" s="205"/>
      <c r="GS126" s="205"/>
      <c r="GT126" s="205"/>
      <c r="GU126" s="205"/>
      <c r="GV126" s="205"/>
      <c r="GW126" s="205"/>
      <c r="GX126" s="205"/>
      <c r="GY126" s="205"/>
      <c r="GZ126" s="205"/>
      <c r="HA126" s="205"/>
      <c r="HB126" s="205"/>
      <c r="HC126" s="205"/>
      <c r="HD126" s="205"/>
      <c r="HE126" s="205"/>
      <c r="HF126" s="205"/>
      <c r="HG126" s="205"/>
      <c r="HH126" s="205"/>
      <c r="HI126" s="205"/>
      <c r="HJ126" s="205"/>
      <c r="HK126" s="205"/>
      <c r="HL126" s="205"/>
      <c r="HM126" s="205"/>
      <c r="HN126" s="205"/>
      <c r="HO126" s="205"/>
      <c r="HP126" s="205"/>
      <c r="HQ126" s="205"/>
      <c r="HR126" s="205"/>
      <c r="HS126" s="205"/>
      <c r="HT126" s="205"/>
      <c r="HU126" s="205"/>
      <c r="HV126" s="205"/>
      <c r="HW126" s="205"/>
      <c r="HX126" s="205"/>
      <c r="HY126" s="205"/>
      <c r="HZ126" s="205"/>
      <c r="IA126" s="205"/>
      <c r="IB126" s="205"/>
      <c r="IC126" s="205"/>
      <c r="ID126" s="205"/>
      <c r="IE126" s="205"/>
      <c r="IF126" s="205"/>
      <c r="IG126" s="205"/>
      <c r="IH126" s="205"/>
      <c r="II126" s="205"/>
      <c r="IJ126" s="205"/>
      <c r="IK126" s="205"/>
      <c r="IL126" s="205"/>
      <c r="IM126" s="205"/>
      <c r="IN126" s="205"/>
      <c r="IO126" s="205"/>
      <c r="IP126" s="205"/>
      <c r="IQ126" s="205"/>
      <c r="IR126" s="205"/>
      <c r="IS126" s="205"/>
    </row>
    <row r="127" spans="1:253" s="175" customFormat="1" ht="13.5">
      <c r="A127" s="176">
        <v>610</v>
      </c>
      <c r="B127" s="177">
        <v>407.58</v>
      </c>
      <c r="C127" s="178">
        <v>3727.3</v>
      </c>
      <c r="D127" s="179">
        <v>11.249</v>
      </c>
      <c r="E127" s="180">
        <v>203.8</v>
      </c>
      <c r="F127" s="178">
        <v>3727.3</v>
      </c>
      <c r="G127" s="179">
        <v>10.929</v>
      </c>
      <c r="H127" s="180">
        <v>135.86</v>
      </c>
      <c r="I127" s="178">
        <v>3727.3</v>
      </c>
      <c r="J127" s="179">
        <v>10.742</v>
      </c>
      <c r="K127" s="180">
        <v>101.89</v>
      </c>
      <c r="L127" s="178">
        <v>3727.3</v>
      </c>
      <c r="M127" s="179">
        <v>10.609</v>
      </c>
      <c r="N127" s="180">
        <v>81.51</v>
      </c>
      <c r="O127" s="178">
        <v>3727.3</v>
      </c>
      <c r="P127" s="179">
        <v>10.506</v>
      </c>
      <c r="Q127" s="180">
        <v>40.76</v>
      </c>
      <c r="R127" s="178">
        <v>3727.2</v>
      </c>
      <c r="S127" s="179">
        <v>10.186</v>
      </c>
      <c r="T127" s="180">
        <v>20.38</v>
      </c>
      <c r="U127" s="178">
        <v>3727.2</v>
      </c>
      <c r="V127" s="179">
        <v>9.8663</v>
      </c>
      <c r="W127" s="180">
        <v>13.58</v>
      </c>
      <c r="X127" s="178">
        <v>3727.1</v>
      </c>
      <c r="Y127" s="179">
        <v>9.6791</v>
      </c>
      <c r="Z127" s="180">
        <v>10.19</v>
      </c>
      <c r="AA127" s="178">
        <v>3727</v>
      </c>
      <c r="AB127" s="179">
        <v>9.5463</v>
      </c>
      <c r="AC127" s="180">
        <v>8.15</v>
      </c>
      <c r="AD127" s="178">
        <v>3726.9</v>
      </c>
      <c r="AE127" s="179">
        <v>9.4432</v>
      </c>
      <c r="AF127" s="180">
        <v>6.791</v>
      </c>
      <c r="AG127" s="178">
        <v>3726.9</v>
      </c>
      <c r="AH127" s="179">
        <v>9.359</v>
      </c>
      <c r="AI127" s="180">
        <v>5.821</v>
      </c>
      <c r="AJ127" s="178">
        <v>3726.8</v>
      </c>
      <c r="AK127" s="179">
        <v>9.2878</v>
      </c>
      <c r="AL127" s="180">
        <v>5.093</v>
      </c>
      <c r="AM127" s="178">
        <v>3726.7</v>
      </c>
      <c r="AN127" s="179">
        <v>9.2261</v>
      </c>
      <c r="AO127" s="180">
        <v>4.527</v>
      </c>
      <c r="AP127" s="178">
        <v>3726.6</v>
      </c>
      <c r="AQ127" s="179">
        <v>9.1717</v>
      </c>
      <c r="AR127" s="180">
        <v>4.074</v>
      </c>
      <c r="AS127" s="178">
        <v>3726.6</v>
      </c>
      <c r="AT127" s="179">
        <v>9.123</v>
      </c>
      <c r="AU127" s="180">
        <v>2.036</v>
      </c>
      <c r="AV127" s="178">
        <v>3725.8</v>
      </c>
      <c r="AW127" s="179">
        <v>8.8025</v>
      </c>
      <c r="AX127" s="180">
        <v>1.357</v>
      </c>
      <c r="AY127" s="178">
        <v>3725</v>
      </c>
      <c r="AZ127" s="179">
        <v>8.6147</v>
      </c>
      <c r="BA127" s="180">
        <v>1.0171</v>
      </c>
      <c r="BB127" s="178">
        <v>3724.3</v>
      </c>
      <c r="BC127" s="179">
        <v>8.4813</v>
      </c>
      <c r="BD127" s="180">
        <v>0.8133</v>
      </c>
      <c r="BE127" s="178">
        <v>3723.5</v>
      </c>
      <c r="BF127" s="179">
        <v>8.3776</v>
      </c>
      <c r="BG127" s="180">
        <v>0.4057</v>
      </c>
      <c r="BH127" s="178">
        <v>3719.6</v>
      </c>
      <c r="BI127" s="179">
        <v>8.0545</v>
      </c>
      <c r="BJ127" s="180">
        <v>0.2698</v>
      </c>
      <c r="BK127" s="178">
        <v>3715.8</v>
      </c>
      <c r="BL127" s="179">
        <v>7.864</v>
      </c>
      <c r="BM127" s="180">
        <v>0.2019</v>
      </c>
      <c r="BN127" s="178">
        <v>3711.9</v>
      </c>
      <c r="BO127" s="179">
        <v>7.7279</v>
      </c>
      <c r="BP127" s="210"/>
      <c r="BQ127" s="205"/>
      <c r="BR127" s="205"/>
      <c r="BS127" s="205"/>
      <c r="BT127" s="205"/>
      <c r="BU127" s="205"/>
      <c r="BV127" s="205"/>
      <c r="BW127" s="205"/>
      <c r="BX127" s="205"/>
      <c r="BY127" s="205"/>
      <c r="BZ127" s="205"/>
      <c r="CA127" s="205"/>
      <c r="CB127" s="205"/>
      <c r="CC127" s="205"/>
      <c r="CD127" s="205"/>
      <c r="CE127" s="205"/>
      <c r="CF127" s="205"/>
      <c r="CG127" s="205"/>
      <c r="CH127" s="205"/>
      <c r="CI127" s="205"/>
      <c r="CJ127" s="205"/>
      <c r="CK127" s="205"/>
      <c r="CL127" s="205"/>
      <c r="CM127" s="205"/>
      <c r="CN127" s="205"/>
      <c r="CO127" s="205"/>
      <c r="CP127" s="205"/>
      <c r="CQ127" s="205"/>
      <c r="CR127" s="205"/>
      <c r="CS127" s="205"/>
      <c r="CT127" s="205"/>
      <c r="CU127" s="205"/>
      <c r="CV127" s="205"/>
      <c r="CW127" s="205"/>
      <c r="CX127" s="205"/>
      <c r="CY127" s="205"/>
      <c r="CZ127" s="205"/>
      <c r="DA127" s="205"/>
      <c r="DB127" s="205"/>
      <c r="DC127" s="205"/>
      <c r="DD127" s="205"/>
      <c r="DE127" s="205"/>
      <c r="DF127" s="205"/>
      <c r="DG127" s="205"/>
      <c r="DH127" s="205"/>
      <c r="DI127" s="205"/>
      <c r="DJ127" s="205"/>
      <c r="DK127" s="205"/>
      <c r="DL127" s="205"/>
      <c r="DM127" s="205"/>
      <c r="DN127" s="205"/>
      <c r="DO127" s="205"/>
      <c r="DP127" s="205"/>
      <c r="DQ127" s="205"/>
      <c r="DR127" s="205"/>
      <c r="DS127" s="205"/>
      <c r="DT127" s="205"/>
      <c r="DU127" s="205"/>
      <c r="DV127" s="205"/>
      <c r="DW127" s="205"/>
      <c r="DX127" s="205"/>
      <c r="DY127" s="205"/>
      <c r="DZ127" s="205"/>
      <c r="EA127" s="205"/>
      <c r="EB127" s="205"/>
      <c r="EC127" s="205"/>
      <c r="ED127" s="205"/>
      <c r="EE127" s="205"/>
      <c r="EF127" s="205"/>
      <c r="EG127" s="205"/>
      <c r="EH127" s="205"/>
      <c r="EI127" s="205"/>
      <c r="EJ127" s="205"/>
      <c r="EK127" s="205"/>
      <c r="EL127" s="205"/>
      <c r="EM127" s="205"/>
      <c r="EN127" s="205"/>
      <c r="EO127" s="205"/>
      <c r="EP127" s="205"/>
      <c r="EQ127" s="205"/>
      <c r="ER127" s="205"/>
      <c r="ES127" s="205"/>
      <c r="ET127" s="205"/>
      <c r="EU127" s="205"/>
      <c r="EV127" s="205"/>
      <c r="EW127" s="205"/>
      <c r="EX127" s="205"/>
      <c r="EY127" s="205"/>
      <c r="EZ127" s="205"/>
      <c r="FA127" s="205"/>
      <c r="FB127" s="205"/>
      <c r="FC127" s="205"/>
      <c r="FD127" s="205"/>
      <c r="FE127" s="205"/>
      <c r="FF127" s="205"/>
      <c r="FG127" s="205"/>
      <c r="FH127" s="205"/>
      <c r="FI127" s="205"/>
      <c r="FJ127" s="205"/>
      <c r="FK127" s="205"/>
      <c r="FL127" s="205"/>
      <c r="FM127" s="205"/>
      <c r="FN127" s="205"/>
      <c r="FO127" s="205"/>
      <c r="FP127" s="205"/>
      <c r="FQ127" s="205"/>
      <c r="FR127" s="205"/>
      <c r="FS127" s="205"/>
      <c r="FT127" s="205"/>
      <c r="FU127" s="205"/>
      <c r="FV127" s="205"/>
      <c r="FW127" s="205"/>
      <c r="FX127" s="205"/>
      <c r="FY127" s="205"/>
      <c r="FZ127" s="205"/>
      <c r="GA127" s="205"/>
      <c r="GB127" s="205"/>
      <c r="GC127" s="205"/>
      <c r="GD127" s="205"/>
      <c r="GE127" s="205"/>
      <c r="GF127" s="205"/>
      <c r="GG127" s="205"/>
      <c r="GH127" s="205"/>
      <c r="GI127" s="205"/>
      <c r="GJ127" s="205"/>
      <c r="GK127" s="205"/>
      <c r="GL127" s="205"/>
      <c r="GM127" s="205"/>
      <c r="GN127" s="205"/>
      <c r="GO127" s="205"/>
      <c r="GP127" s="205"/>
      <c r="GQ127" s="205"/>
      <c r="GR127" s="205"/>
      <c r="GS127" s="205"/>
      <c r="GT127" s="205"/>
      <c r="GU127" s="205"/>
      <c r="GV127" s="205"/>
      <c r="GW127" s="205"/>
      <c r="GX127" s="205"/>
      <c r="GY127" s="205"/>
      <c r="GZ127" s="205"/>
      <c r="HA127" s="205"/>
      <c r="HB127" s="205"/>
      <c r="HC127" s="205"/>
      <c r="HD127" s="205"/>
      <c r="HE127" s="205"/>
      <c r="HF127" s="205"/>
      <c r="HG127" s="205"/>
      <c r="HH127" s="205"/>
      <c r="HI127" s="205"/>
      <c r="HJ127" s="205"/>
      <c r="HK127" s="205"/>
      <c r="HL127" s="205"/>
      <c r="HM127" s="205"/>
      <c r="HN127" s="205"/>
      <c r="HO127" s="205"/>
      <c r="HP127" s="205"/>
      <c r="HQ127" s="205"/>
      <c r="HR127" s="205"/>
      <c r="HS127" s="205"/>
      <c r="HT127" s="205"/>
      <c r="HU127" s="205"/>
      <c r="HV127" s="205"/>
      <c r="HW127" s="205"/>
      <c r="HX127" s="205"/>
      <c r="HY127" s="205"/>
      <c r="HZ127" s="205"/>
      <c r="IA127" s="205"/>
      <c r="IB127" s="205"/>
      <c r="IC127" s="205"/>
      <c r="ID127" s="205"/>
      <c r="IE127" s="205"/>
      <c r="IF127" s="205"/>
      <c r="IG127" s="205"/>
      <c r="IH127" s="205"/>
      <c r="II127" s="205"/>
      <c r="IJ127" s="205"/>
      <c r="IK127" s="205"/>
      <c r="IL127" s="205"/>
      <c r="IM127" s="205"/>
      <c r="IN127" s="205"/>
      <c r="IO127" s="205"/>
      <c r="IP127" s="205"/>
      <c r="IQ127" s="205"/>
      <c r="IR127" s="205"/>
      <c r="IS127" s="205"/>
    </row>
    <row r="128" spans="1:253" s="175" customFormat="1" ht="13.5">
      <c r="A128" s="176">
        <v>620</v>
      </c>
      <c r="B128" s="177">
        <v>412.2</v>
      </c>
      <c r="C128" s="178">
        <v>3749.4</v>
      </c>
      <c r="D128" s="179">
        <v>11.274</v>
      </c>
      <c r="E128" s="180">
        <v>206.1</v>
      </c>
      <c r="F128" s="178">
        <v>3749.4</v>
      </c>
      <c r="G128" s="179">
        <v>10.954</v>
      </c>
      <c r="H128" s="180">
        <v>137.4</v>
      </c>
      <c r="I128" s="178">
        <v>3749.4</v>
      </c>
      <c r="J128" s="179">
        <v>10.767</v>
      </c>
      <c r="K128" s="180">
        <v>103.05</v>
      </c>
      <c r="L128" s="178">
        <v>3749.3</v>
      </c>
      <c r="M128" s="179">
        <v>10.634</v>
      </c>
      <c r="N128" s="180">
        <v>82.44</v>
      </c>
      <c r="O128" s="178">
        <v>3749.4</v>
      </c>
      <c r="P128" s="179">
        <v>10.531</v>
      </c>
      <c r="Q128" s="180">
        <v>41.22</v>
      </c>
      <c r="R128" s="178">
        <v>3749.3</v>
      </c>
      <c r="S128" s="179">
        <v>10.211</v>
      </c>
      <c r="T128" s="180">
        <v>20.61</v>
      </c>
      <c r="U128" s="178">
        <v>3749.3</v>
      </c>
      <c r="V128" s="179">
        <v>9.8912</v>
      </c>
      <c r="W128" s="180">
        <v>13.74</v>
      </c>
      <c r="X128" s="178">
        <v>3749.2</v>
      </c>
      <c r="Y128" s="179">
        <v>9.704</v>
      </c>
      <c r="Z128" s="180">
        <v>10.3</v>
      </c>
      <c r="AA128" s="178">
        <v>3749.1</v>
      </c>
      <c r="AB128" s="179">
        <v>9.5712</v>
      </c>
      <c r="AC128" s="180">
        <v>8.242</v>
      </c>
      <c r="AD128" s="178">
        <v>3749</v>
      </c>
      <c r="AE128" s="179">
        <v>9.4681</v>
      </c>
      <c r="AF128" s="180">
        <v>6.868</v>
      </c>
      <c r="AG128" s="178">
        <v>3749</v>
      </c>
      <c r="AH128" s="179">
        <v>9.3839</v>
      </c>
      <c r="AI128" s="180">
        <v>5.887</v>
      </c>
      <c r="AJ128" s="178">
        <v>3748.9</v>
      </c>
      <c r="AK128" s="179">
        <v>9.3127</v>
      </c>
      <c r="AL128" s="180">
        <v>5.151</v>
      </c>
      <c r="AM128" s="178">
        <v>3748.8</v>
      </c>
      <c r="AN128" s="179">
        <v>9.251</v>
      </c>
      <c r="AO128" s="180">
        <v>4.578</v>
      </c>
      <c r="AP128" s="178">
        <v>3748.7</v>
      </c>
      <c r="AQ128" s="179">
        <v>9.1966</v>
      </c>
      <c r="AR128" s="180">
        <v>4.12</v>
      </c>
      <c r="AS128" s="178">
        <v>3748.7</v>
      </c>
      <c r="AT128" s="179">
        <v>9.1479</v>
      </c>
      <c r="AU128" s="180">
        <v>2.059</v>
      </c>
      <c r="AV128" s="178">
        <v>3747.9</v>
      </c>
      <c r="AW128" s="179">
        <v>8.8274</v>
      </c>
      <c r="AX128" s="180">
        <v>1.372</v>
      </c>
      <c r="AY128" s="178">
        <v>3747.1</v>
      </c>
      <c r="AZ128" s="179">
        <v>8.6396</v>
      </c>
      <c r="BA128" s="180">
        <v>1.0287</v>
      </c>
      <c r="BB128" s="178">
        <v>3746.4</v>
      </c>
      <c r="BC128" s="179">
        <v>8.5062</v>
      </c>
      <c r="BD128" s="180">
        <v>0.8226</v>
      </c>
      <c r="BE128" s="178">
        <v>3745.7</v>
      </c>
      <c r="BF128" s="179">
        <v>8.4026</v>
      </c>
      <c r="BG128" s="180">
        <v>0.4104</v>
      </c>
      <c r="BH128" s="178">
        <v>3741.9</v>
      </c>
      <c r="BI128" s="179">
        <v>8.0795</v>
      </c>
      <c r="BJ128" s="180">
        <v>0.273</v>
      </c>
      <c r="BK128" s="178">
        <v>3738.2</v>
      </c>
      <c r="BL128" s="179">
        <v>7.8892</v>
      </c>
      <c r="BM128" s="180">
        <v>0.2043</v>
      </c>
      <c r="BN128" s="178">
        <v>3734.4</v>
      </c>
      <c r="BO128" s="179">
        <v>7.7532</v>
      </c>
      <c r="BP128" s="210"/>
      <c r="BQ128" s="205"/>
      <c r="BR128" s="205"/>
      <c r="BS128" s="205"/>
      <c r="BT128" s="205"/>
      <c r="BU128" s="205"/>
      <c r="BV128" s="205"/>
      <c r="BW128" s="205"/>
      <c r="BX128" s="205"/>
      <c r="BY128" s="205"/>
      <c r="BZ128" s="205"/>
      <c r="CA128" s="205"/>
      <c r="CB128" s="205"/>
      <c r="CC128" s="205"/>
      <c r="CD128" s="205"/>
      <c r="CE128" s="205"/>
      <c r="CF128" s="205"/>
      <c r="CG128" s="205"/>
      <c r="CH128" s="205"/>
      <c r="CI128" s="205"/>
      <c r="CJ128" s="205"/>
      <c r="CK128" s="205"/>
      <c r="CL128" s="205"/>
      <c r="CM128" s="205"/>
      <c r="CN128" s="205"/>
      <c r="CO128" s="205"/>
      <c r="CP128" s="205"/>
      <c r="CQ128" s="205"/>
      <c r="CR128" s="205"/>
      <c r="CS128" s="205"/>
      <c r="CT128" s="205"/>
      <c r="CU128" s="205"/>
      <c r="CV128" s="205"/>
      <c r="CW128" s="205"/>
      <c r="CX128" s="205"/>
      <c r="CY128" s="205"/>
      <c r="CZ128" s="205"/>
      <c r="DA128" s="205"/>
      <c r="DB128" s="205"/>
      <c r="DC128" s="205"/>
      <c r="DD128" s="205"/>
      <c r="DE128" s="205"/>
      <c r="DF128" s="205"/>
      <c r="DG128" s="205"/>
      <c r="DH128" s="205"/>
      <c r="DI128" s="205"/>
      <c r="DJ128" s="205"/>
      <c r="DK128" s="205"/>
      <c r="DL128" s="205"/>
      <c r="DM128" s="205"/>
      <c r="DN128" s="205"/>
      <c r="DO128" s="205"/>
      <c r="DP128" s="205"/>
      <c r="DQ128" s="205"/>
      <c r="DR128" s="205"/>
      <c r="DS128" s="205"/>
      <c r="DT128" s="205"/>
      <c r="DU128" s="205"/>
      <c r="DV128" s="205"/>
      <c r="DW128" s="205"/>
      <c r="DX128" s="205"/>
      <c r="DY128" s="205"/>
      <c r="DZ128" s="205"/>
      <c r="EA128" s="205"/>
      <c r="EB128" s="205"/>
      <c r="EC128" s="205"/>
      <c r="ED128" s="205"/>
      <c r="EE128" s="205"/>
      <c r="EF128" s="205"/>
      <c r="EG128" s="205"/>
      <c r="EH128" s="205"/>
      <c r="EI128" s="205"/>
      <c r="EJ128" s="205"/>
      <c r="EK128" s="205"/>
      <c r="EL128" s="205"/>
      <c r="EM128" s="205"/>
      <c r="EN128" s="205"/>
      <c r="EO128" s="205"/>
      <c r="EP128" s="205"/>
      <c r="EQ128" s="205"/>
      <c r="ER128" s="205"/>
      <c r="ES128" s="205"/>
      <c r="ET128" s="205"/>
      <c r="EU128" s="205"/>
      <c r="EV128" s="205"/>
      <c r="EW128" s="205"/>
      <c r="EX128" s="205"/>
      <c r="EY128" s="205"/>
      <c r="EZ128" s="205"/>
      <c r="FA128" s="205"/>
      <c r="FB128" s="205"/>
      <c r="FC128" s="205"/>
      <c r="FD128" s="205"/>
      <c r="FE128" s="205"/>
      <c r="FF128" s="205"/>
      <c r="FG128" s="205"/>
      <c r="FH128" s="205"/>
      <c r="FI128" s="205"/>
      <c r="FJ128" s="205"/>
      <c r="FK128" s="205"/>
      <c r="FL128" s="205"/>
      <c r="FM128" s="205"/>
      <c r="FN128" s="205"/>
      <c r="FO128" s="205"/>
      <c r="FP128" s="205"/>
      <c r="FQ128" s="205"/>
      <c r="FR128" s="205"/>
      <c r="FS128" s="205"/>
      <c r="FT128" s="205"/>
      <c r="FU128" s="205"/>
      <c r="FV128" s="205"/>
      <c r="FW128" s="205"/>
      <c r="FX128" s="205"/>
      <c r="FY128" s="205"/>
      <c r="FZ128" s="205"/>
      <c r="GA128" s="205"/>
      <c r="GB128" s="205"/>
      <c r="GC128" s="205"/>
      <c r="GD128" s="205"/>
      <c r="GE128" s="205"/>
      <c r="GF128" s="205"/>
      <c r="GG128" s="205"/>
      <c r="GH128" s="205"/>
      <c r="GI128" s="205"/>
      <c r="GJ128" s="205"/>
      <c r="GK128" s="205"/>
      <c r="GL128" s="205"/>
      <c r="GM128" s="205"/>
      <c r="GN128" s="205"/>
      <c r="GO128" s="205"/>
      <c r="GP128" s="205"/>
      <c r="GQ128" s="205"/>
      <c r="GR128" s="205"/>
      <c r="GS128" s="205"/>
      <c r="GT128" s="205"/>
      <c r="GU128" s="205"/>
      <c r="GV128" s="205"/>
      <c r="GW128" s="205"/>
      <c r="GX128" s="205"/>
      <c r="GY128" s="205"/>
      <c r="GZ128" s="205"/>
      <c r="HA128" s="205"/>
      <c r="HB128" s="205"/>
      <c r="HC128" s="205"/>
      <c r="HD128" s="205"/>
      <c r="HE128" s="205"/>
      <c r="HF128" s="205"/>
      <c r="HG128" s="205"/>
      <c r="HH128" s="205"/>
      <c r="HI128" s="205"/>
      <c r="HJ128" s="205"/>
      <c r="HK128" s="205"/>
      <c r="HL128" s="205"/>
      <c r="HM128" s="205"/>
      <c r="HN128" s="205"/>
      <c r="HO128" s="205"/>
      <c r="HP128" s="205"/>
      <c r="HQ128" s="205"/>
      <c r="HR128" s="205"/>
      <c r="HS128" s="205"/>
      <c r="HT128" s="205"/>
      <c r="HU128" s="205"/>
      <c r="HV128" s="205"/>
      <c r="HW128" s="205"/>
      <c r="HX128" s="205"/>
      <c r="HY128" s="205"/>
      <c r="HZ128" s="205"/>
      <c r="IA128" s="205"/>
      <c r="IB128" s="205"/>
      <c r="IC128" s="205"/>
      <c r="ID128" s="205"/>
      <c r="IE128" s="205"/>
      <c r="IF128" s="205"/>
      <c r="IG128" s="205"/>
      <c r="IH128" s="205"/>
      <c r="II128" s="205"/>
      <c r="IJ128" s="205"/>
      <c r="IK128" s="205"/>
      <c r="IL128" s="205"/>
      <c r="IM128" s="205"/>
      <c r="IN128" s="205"/>
      <c r="IO128" s="205"/>
      <c r="IP128" s="205"/>
      <c r="IQ128" s="205"/>
      <c r="IR128" s="205"/>
      <c r="IS128" s="205"/>
    </row>
    <row r="129" spans="1:253" s="175" customFormat="1" ht="13.5">
      <c r="A129" s="176">
        <v>630</v>
      </c>
      <c r="B129" s="177">
        <v>416.81</v>
      </c>
      <c r="C129" s="178">
        <v>3771.5</v>
      </c>
      <c r="D129" s="179">
        <v>11.298</v>
      </c>
      <c r="E129" s="180">
        <v>208.4</v>
      </c>
      <c r="F129" s="178">
        <v>3771.5</v>
      </c>
      <c r="G129" s="179">
        <v>10.979</v>
      </c>
      <c r="H129" s="180">
        <v>138.94</v>
      </c>
      <c r="I129" s="178">
        <v>3771.5</v>
      </c>
      <c r="J129" s="179">
        <v>10.792</v>
      </c>
      <c r="K129" s="180">
        <v>104.2</v>
      </c>
      <c r="L129" s="178">
        <v>3771.5</v>
      </c>
      <c r="M129" s="179">
        <v>10.659</v>
      </c>
      <c r="N129" s="180">
        <v>83.36</v>
      </c>
      <c r="O129" s="178">
        <v>3771.5</v>
      </c>
      <c r="P129" s="179">
        <v>10.556</v>
      </c>
      <c r="Q129" s="180">
        <v>41.68</v>
      </c>
      <c r="R129" s="178">
        <v>3771.5</v>
      </c>
      <c r="S129" s="179">
        <v>10.236</v>
      </c>
      <c r="T129" s="180">
        <v>20.84</v>
      </c>
      <c r="U129" s="178">
        <v>3771.4</v>
      </c>
      <c r="V129" s="179">
        <v>9.9159</v>
      </c>
      <c r="W129" s="180">
        <v>13.89</v>
      </c>
      <c r="X129" s="178">
        <v>3771.3</v>
      </c>
      <c r="Y129" s="179">
        <v>9.7287</v>
      </c>
      <c r="Z129" s="180">
        <v>10.42</v>
      </c>
      <c r="AA129" s="178">
        <v>3771.3</v>
      </c>
      <c r="AB129" s="179">
        <v>9.5958</v>
      </c>
      <c r="AC129" s="180">
        <v>8.335</v>
      </c>
      <c r="AD129" s="178">
        <v>3771.2</v>
      </c>
      <c r="AE129" s="179">
        <v>9.4928</v>
      </c>
      <c r="AF129" s="180">
        <v>6.945</v>
      </c>
      <c r="AG129" s="178">
        <v>3771.1</v>
      </c>
      <c r="AH129" s="179">
        <v>9.4086</v>
      </c>
      <c r="AI129" s="180">
        <v>5.953</v>
      </c>
      <c r="AJ129" s="178">
        <v>3771</v>
      </c>
      <c r="AK129" s="179">
        <v>9.3374</v>
      </c>
      <c r="AL129" s="180">
        <v>5.208</v>
      </c>
      <c r="AM129" s="178">
        <v>3771</v>
      </c>
      <c r="AN129" s="179">
        <v>9.2757</v>
      </c>
      <c r="AO129" s="180">
        <v>4.63</v>
      </c>
      <c r="AP129" s="178">
        <v>3770.9</v>
      </c>
      <c r="AQ129" s="179">
        <v>9.2213</v>
      </c>
      <c r="AR129" s="180">
        <v>4.166</v>
      </c>
      <c r="AS129" s="178">
        <v>3770.8</v>
      </c>
      <c r="AT129" s="179">
        <v>9.1726</v>
      </c>
      <c r="AU129" s="180">
        <v>2.082</v>
      </c>
      <c r="AV129" s="178">
        <v>3770.1</v>
      </c>
      <c r="AW129" s="179">
        <v>8.8521</v>
      </c>
      <c r="AX129" s="180">
        <v>1.387</v>
      </c>
      <c r="AY129" s="178">
        <v>3769.3</v>
      </c>
      <c r="AZ129" s="179">
        <v>8.6644</v>
      </c>
      <c r="BA129" s="180">
        <v>1.0403</v>
      </c>
      <c r="BB129" s="178">
        <v>3768.6</v>
      </c>
      <c r="BC129" s="179">
        <v>8.531</v>
      </c>
      <c r="BD129" s="180">
        <v>0.8319</v>
      </c>
      <c r="BE129" s="178">
        <v>3767.9</v>
      </c>
      <c r="BF129" s="179">
        <v>8.4274</v>
      </c>
      <c r="BG129" s="180">
        <v>0.4151</v>
      </c>
      <c r="BH129" s="178">
        <v>3764.2</v>
      </c>
      <c r="BI129" s="179">
        <v>8.1044</v>
      </c>
      <c r="BJ129" s="180">
        <v>0.2761</v>
      </c>
      <c r="BK129" s="178">
        <v>3760.6</v>
      </c>
      <c r="BL129" s="179">
        <v>7.9142</v>
      </c>
      <c r="BM129" s="180">
        <v>0.2066</v>
      </c>
      <c r="BN129" s="178">
        <v>3756.9</v>
      </c>
      <c r="BO129" s="179">
        <v>7.7783</v>
      </c>
      <c r="BP129" s="210"/>
      <c r="BQ129" s="205"/>
      <c r="BR129" s="205"/>
      <c r="BS129" s="205"/>
      <c r="BT129" s="205"/>
      <c r="BU129" s="205"/>
      <c r="BV129" s="205"/>
      <c r="BW129" s="205"/>
      <c r="BX129" s="205"/>
      <c r="BY129" s="205"/>
      <c r="BZ129" s="205"/>
      <c r="CA129" s="205"/>
      <c r="CB129" s="205"/>
      <c r="CC129" s="205"/>
      <c r="CD129" s="205"/>
      <c r="CE129" s="205"/>
      <c r="CF129" s="205"/>
      <c r="CG129" s="205"/>
      <c r="CH129" s="205"/>
      <c r="CI129" s="205"/>
      <c r="CJ129" s="205"/>
      <c r="CK129" s="205"/>
      <c r="CL129" s="205"/>
      <c r="CM129" s="205"/>
      <c r="CN129" s="205"/>
      <c r="CO129" s="205"/>
      <c r="CP129" s="205"/>
      <c r="CQ129" s="205"/>
      <c r="CR129" s="205"/>
      <c r="CS129" s="205"/>
      <c r="CT129" s="205"/>
      <c r="CU129" s="205"/>
      <c r="CV129" s="205"/>
      <c r="CW129" s="205"/>
      <c r="CX129" s="205"/>
      <c r="CY129" s="205"/>
      <c r="CZ129" s="205"/>
      <c r="DA129" s="205"/>
      <c r="DB129" s="205"/>
      <c r="DC129" s="205"/>
      <c r="DD129" s="205"/>
      <c r="DE129" s="205"/>
      <c r="DF129" s="205"/>
      <c r="DG129" s="205"/>
      <c r="DH129" s="205"/>
      <c r="DI129" s="205"/>
      <c r="DJ129" s="205"/>
      <c r="DK129" s="205"/>
      <c r="DL129" s="205"/>
      <c r="DM129" s="205"/>
      <c r="DN129" s="205"/>
      <c r="DO129" s="205"/>
      <c r="DP129" s="205"/>
      <c r="DQ129" s="205"/>
      <c r="DR129" s="205"/>
      <c r="DS129" s="205"/>
      <c r="DT129" s="205"/>
      <c r="DU129" s="205"/>
      <c r="DV129" s="205"/>
      <c r="DW129" s="205"/>
      <c r="DX129" s="205"/>
      <c r="DY129" s="205"/>
      <c r="DZ129" s="205"/>
      <c r="EA129" s="205"/>
      <c r="EB129" s="205"/>
      <c r="EC129" s="205"/>
      <c r="ED129" s="205"/>
      <c r="EE129" s="205"/>
      <c r="EF129" s="205"/>
      <c r="EG129" s="205"/>
      <c r="EH129" s="205"/>
      <c r="EI129" s="205"/>
      <c r="EJ129" s="205"/>
      <c r="EK129" s="205"/>
      <c r="EL129" s="205"/>
      <c r="EM129" s="205"/>
      <c r="EN129" s="205"/>
      <c r="EO129" s="205"/>
      <c r="EP129" s="205"/>
      <c r="EQ129" s="205"/>
      <c r="ER129" s="205"/>
      <c r="ES129" s="205"/>
      <c r="ET129" s="205"/>
      <c r="EU129" s="205"/>
      <c r="EV129" s="205"/>
      <c r="EW129" s="205"/>
      <c r="EX129" s="205"/>
      <c r="EY129" s="205"/>
      <c r="EZ129" s="205"/>
      <c r="FA129" s="205"/>
      <c r="FB129" s="205"/>
      <c r="FC129" s="205"/>
      <c r="FD129" s="205"/>
      <c r="FE129" s="205"/>
      <c r="FF129" s="205"/>
      <c r="FG129" s="205"/>
      <c r="FH129" s="205"/>
      <c r="FI129" s="205"/>
      <c r="FJ129" s="205"/>
      <c r="FK129" s="205"/>
      <c r="FL129" s="205"/>
      <c r="FM129" s="205"/>
      <c r="FN129" s="205"/>
      <c r="FO129" s="205"/>
      <c r="FP129" s="205"/>
      <c r="FQ129" s="205"/>
      <c r="FR129" s="205"/>
      <c r="FS129" s="205"/>
      <c r="FT129" s="205"/>
      <c r="FU129" s="205"/>
      <c r="FV129" s="205"/>
      <c r="FW129" s="205"/>
      <c r="FX129" s="205"/>
      <c r="FY129" s="205"/>
      <c r="FZ129" s="205"/>
      <c r="GA129" s="205"/>
      <c r="GB129" s="205"/>
      <c r="GC129" s="205"/>
      <c r="GD129" s="205"/>
      <c r="GE129" s="205"/>
      <c r="GF129" s="205"/>
      <c r="GG129" s="205"/>
      <c r="GH129" s="205"/>
      <c r="GI129" s="205"/>
      <c r="GJ129" s="205"/>
      <c r="GK129" s="205"/>
      <c r="GL129" s="205"/>
      <c r="GM129" s="205"/>
      <c r="GN129" s="205"/>
      <c r="GO129" s="205"/>
      <c r="GP129" s="205"/>
      <c r="GQ129" s="205"/>
      <c r="GR129" s="205"/>
      <c r="GS129" s="205"/>
      <c r="GT129" s="205"/>
      <c r="GU129" s="205"/>
      <c r="GV129" s="205"/>
      <c r="GW129" s="205"/>
      <c r="GX129" s="205"/>
      <c r="GY129" s="205"/>
      <c r="GZ129" s="205"/>
      <c r="HA129" s="205"/>
      <c r="HB129" s="205"/>
      <c r="HC129" s="205"/>
      <c r="HD129" s="205"/>
      <c r="HE129" s="205"/>
      <c r="HF129" s="205"/>
      <c r="HG129" s="205"/>
      <c r="HH129" s="205"/>
      <c r="HI129" s="205"/>
      <c r="HJ129" s="205"/>
      <c r="HK129" s="205"/>
      <c r="HL129" s="205"/>
      <c r="HM129" s="205"/>
      <c r="HN129" s="205"/>
      <c r="HO129" s="205"/>
      <c r="HP129" s="205"/>
      <c r="HQ129" s="205"/>
      <c r="HR129" s="205"/>
      <c r="HS129" s="205"/>
      <c r="HT129" s="205"/>
      <c r="HU129" s="205"/>
      <c r="HV129" s="205"/>
      <c r="HW129" s="205"/>
      <c r="HX129" s="205"/>
      <c r="HY129" s="205"/>
      <c r="HZ129" s="205"/>
      <c r="IA129" s="205"/>
      <c r="IB129" s="205"/>
      <c r="IC129" s="205"/>
      <c r="ID129" s="205"/>
      <c r="IE129" s="205"/>
      <c r="IF129" s="205"/>
      <c r="IG129" s="205"/>
      <c r="IH129" s="205"/>
      <c r="II129" s="205"/>
      <c r="IJ129" s="205"/>
      <c r="IK129" s="205"/>
      <c r="IL129" s="205"/>
      <c r="IM129" s="205"/>
      <c r="IN129" s="205"/>
      <c r="IO129" s="205"/>
      <c r="IP129" s="205"/>
      <c r="IQ129" s="205"/>
      <c r="IR129" s="205"/>
      <c r="IS129" s="205"/>
    </row>
    <row r="130" spans="1:253" s="175" customFormat="1" ht="13.5">
      <c r="A130" s="176">
        <v>640</v>
      </c>
      <c r="B130" s="177">
        <v>421.43</v>
      </c>
      <c r="C130" s="178">
        <v>3793.8</v>
      </c>
      <c r="D130" s="179">
        <v>11.323</v>
      </c>
      <c r="E130" s="180">
        <v>210.7</v>
      </c>
      <c r="F130" s="178">
        <v>3793.8</v>
      </c>
      <c r="G130" s="179">
        <v>11.003</v>
      </c>
      <c r="H130" s="180">
        <v>140.47</v>
      </c>
      <c r="I130" s="178">
        <v>3793.7</v>
      </c>
      <c r="J130" s="179">
        <v>10.816</v>
      </c>
      <c r="K130" s="180">
        <v>105.36</v>
      </c>
      <c r="L130" s="178">
        <v>3793.7</v>
      </c>
      <c r="M130" s="179">
        <v>10.683</v>
      </c>
      <c r="N130" s="180">
        <v>84.28</v>
      </c>
      <c r="O130" s="178">
        <v>3793.7</v>
      </c>
      <c r="P130" s="179">
        <v>10.58</v>
      </c>
      <c r="Q130" s="180">
        <v>42.14</v>
      </c>
      <c r="R130" s="178">
        <v>3793.7</v>
      </c>
      <c r="S130" s="179">
        <v>10.26</v>
      </c>
      <c r="T130" s="180">
        <v>21.07</v>
      </c>
      <c r="U130" s="178">
        <v>3793.6</v>
      </c>
      <c r="V130" s="179">
        <v>9.9403</v>
      </c>
      <c r="W130" s="180">
        <v>14.05</v>
      </c>
      <c r="X130" s="178">
        <v>3793.6</v>
      </c>
      <c r="Y130" s="179">
        <v>9.7531</v>
      </c>
      <c r="Z130" s="180">
        <v>10.53</v>
      </c>
      <c r="AA130" s="178">
        <v>3793.5</v>
      </c>
      <c r="AB130" s="179">
        <v>9.6203</v>
      </c>
      <c r="AC130" s="180">
        <v>8.427</v>
      </c>
      <c r="AD130" s="178">
        <v>3793.4</v>
      </c>
      <c r="AE130" s="179">
        <v>9.5173</v>
      </c>
      <c r="AF130" s="180">
        <v>7.022</v>
      </c>
      <c r="AG130" s="178">
        <v>3793.3</v>
      </c>
      <c r="AH130" s="179">
        <v>9.4331</v>
      </c>
      <c r="AI130" s="180">
        <v>6.019</v>
      </c>
      <c r="AJ130" s="178">
        <v>3793.3</v>
      </c>
      <c r="AK130" s="179">
        <v>9.3619</v>
      </c>
      <c r="AL130" s="180">
        <v>5.266</v>
      </c>
      <c r="AM130" s="178">
        <v>3793.2</v>
      </c>
      <c r="AN130" s="179">
        <v>9.3002</v>
      </c>
      <c r="AO130" s="180">
        <v>4.681</v>
      </c>
      <c r="AP130" s="178">
        <v>3793.1</v>
      </c>
      <c r="AQ130" s="179">
        <v>9.2458</v>
      </c>
      <c r="AR130" s="180">
        <v>4.213</v>
      </c>
      <c r="AS130" s="178">
        <v>3793.1</v>
      </c>
      <c r="AT130" s="179">
        <v>9.1971</v>
      </c>
      <c r="AU130" s="180">
        <v>2.105</v>
      </c>
      <c r="AV130" s="178">
        <v>3792.4</v>
      </c>
      <c r="AW130" s="179">
        <v>8.8766</v>
      </c>
      <c r="AX130" s="180">
        <v>1.403</v>
      </c>
      <c r="AY130" s="178">
        <v>3791.6</v>
      </c>
      <c r="AZ130" s="179">
        <v>8.6889</v>
      </c>
      <c r="BA130" s="180">
        <v>1.052</v>
      </c>
      <c r="BB130" s="178">
        <v>3790.9</v>
      </c>
      <c r="BC130" s="179">
        <v>8.5555</v>
      </c>
      <c r="BD130" s="180">
        <v>0.8412</v>
      </c>
      <c r="BE130" s="178">
        <v>3790.2</v>
      </c>
      <c r="BF130" s="179">
        <v>8.452</v>
      </c>
      <c r="BG130" s="180">
        <v>0.4197</v>
      </c>
      <c r="BH130" s="178">
        <v>3786.6</v>
      </c>
      <c r="BI130" s="179">
        <v>8.1291</v>
      </c>
      <c r="BJ130" s="180">
        <v>0.2793</v>
      </c>
      <c r="BK130" s="178">
        <v>3783.1</v>
      </c>
      <c r="BL130" s="179">
        <v>7.939</v>
      </c>
      <c r="BM130" s="180">
        <v>0.209</v>
      </c>
      <c r="BN130" s="178">
        <v>3779.5</v>
      </c>
      <c r="BO130" s="179">
        <v>7.8032</v>
      </c>
      <c r="BP130" s="210"/>
      <c r="BQ130" s="205"/>
      <c r="BR130" s="205"/>
      <c r="BS130" s="205"/>
      <c r="BT130" s="205"/>
      <c r="BU130" s="205"/>
      <c r="BV130" s="205"/>
      <c r="BW130" s="205"/>
      <c r="BX130" s="205"/>
      <c r="BY130" s="205"/>
      <c r="BZ130" s="205"/>
      <c r="CA130" s="205"/>
      <c r="CB130" s="205"/>
      <c r="CC130" s="205"/>
      <c r="CD130" s="205"/>
      <c r="CE130" s="205"/>
      <c r="CF130" s="205"/>
      <c r="CG130" s="205"/>
      <c r="CH130" s="205"/>
      <c r="CI130" s="205"/>
      <c r="CJ130" s="205"/>
      <c r="CK130" s="205"/>
      <c r="CL130" s="205"/>
      <c r="CM130" s="205"/>
      <c r="CN130" s="205"/>
      <c r="CO130" s="205"/>
      <c r="CP130" s="205"/>
      <c r="CQ130" s="205"/>
      <c r="CR130" s="205"/>
      <c r="CS130" s="205"/>
      <c r="CT130" s="205"/>
      <c r="CU130" s="205"/>
      <c r="CV130" s="205"/>
      <c r="CW130" s="205"/>
      <c r="CX130" s="205"/>
      <c r="CY130" s="205"/>
      <c r="CZ130" s="205"/>
      <c r="DA130" s="205"/>
      <c r="DB130" s="205"/>
      <c r="DC130" s="205"/>
      <c r="DD130" s="205"/>
      <c r="DE130" s="205"/>
      <c r="DF130" s="205"/>
      <c r="DG130" s="205"/>
      <c r="DH130" s="205"/>
      <c r="DI130" s="205"/>
      <c r="DJ130" s="205"/>
      <c r="DK130" s="205"/>
      <c r="DL130" s="205"/>
      <c r="DM130" s="205"/>
      <c r="DN130" s="205"/>
      <c r="DO130" s="205"/>
      <c r="DP130" s="205"/>
      <c r="DQ130" s="205"/>
      <c r="DR130" s="205"/>
      <c r="DS130" s="205"/>
      <c r="DT130" s="205"/>
      <c r="DU130" s="205"/>
      <c r="DV130" s="205"/>
      <c r="DW130" s="205"/>
      <c r="DX130" s="205"/>
      <c r="DY130" s="205"/>
      <c r="DZ130" s="205"/>
      <c r="EA130" s="205"/>
      <c r="EB130" s="205"/>
      <c r="EC130" s="205"/>
      <c r="ED130" s="205"/>
      <c r="EE130" s="205"/>
      <c r="EF130" s="205"/>
      <c r="EG130" s="205"/>
      <c r="EH130" s="205"/>
      <c r="EI130" s="205"/>
      <c r="EJ130" s="205"/>
      <c r="EK130" s="205"/>
      <c r="EL130" s="205"/>
      <c r="EM130" s="205"/>
      <c r="EN130" s="205"/>
      <c r="EO130" s="205"/>
      <c r="EP130" s="205"/>
      <c r="EQ130" s="205"/>
      <c r="ER130" s="205"/>
      <c r="ES130" s="205"/>
      <c r="ET130" s="205"/>
      <c r="EU130" s="205"/>
      <c r="EV130" s="205"/>
      <c r="EW130" s="205"/>
      <c r="EX130" s="205"/>
      <c r="EY130" s="205"/>
      <c r="EZ130" s="205"/>
      <c r="FA130" s="205"/>
      <c r="FB130" s="205"/>
      <c r="FC130" s="205"/>
      <c r="FD130" s="205"/>
      <c r="FE130" s="205"/>
      <c r="FF130" s="205"/>
      <c r="FG130" s="205"/>
      <c r="FH130" s="205"/>
      <c r="FI130" s="205"/>
      <c r="FJ130" s="205"/>
      <c r="FK130" s="205"/>
      <c r="FL130" s="205"/>
      <c r="FM130" s="205"/>
      <c r="FN130" s="205"/>
      <c r="FO130" s="205"/>
      <c r="FP130" s="205"/>
      <c r="FQ130" s="205"/>
      <c r="FR130" s="205"/>
      <c r="FS130" s="205"/>
      <c r="FT130" s="205"/>
      <c r="FU130" s="205"/>
      <c r="FV130" s="205"/>
      <c r="FW130" s="205"/>
      <c r="FX130" s="205"/>
      <c r="FY130" s="205"/>
      <c r="FZ130" s="205"/>
      <c r="GA130" s="205"/>
      <c r="GB130" s="205"/>
      <c r="GC130" s="205"/>
      <c r="GD130" s="205"/>
      <c r="GE130" s="205"/>
      <c r="GF130" s="205"/>
      <c r="GG130" s="205"/>
      <c r="GH130" s="205"/>
      <c r="GI130" s="205"/>
      <c r="GJ130" s="205"/>
      <c r="GK130" s="205"/>
      <c r="GL130" s="205"/>
      <c r="GM130" s="205"/>
      <c r="GN130" s="205"/>
      <c r="GO130" s="205"/>
      <c r="GP130" s="205"/>
      <c r="GQ130" s="205"/>
      <c r="GR130" s="205"/>
      <c r="GS130" s="205"/>
      <c r="GT130" s="205"/>
      <c r="GU130" s="205"/>
      <c r="GV130" s="205"/>
      <c r="GW130" s="205"/>
      <c r="GX130" s="205"/>
      <c r="GY130" s="205"/>
      <c r="GZ130" s="205"/>
      <c r="HA130" s="205"/>
      <c r="HB130" s="205"/>
      <c r="HC130" s="205"/>
      <c r="HD130" s="205"/>
      <c r="HE130" s="205"/>
      <c r="HF130" s="205"/>
      <c r="HG130" s="205"/>
      <c r="HH130" s="205"/>
      <c r="HI130" s="205"/>
      <c r="HJ130" s="205"/>
      <c r="HK130" s="205"/>
      <c r="HL130" s="205"/>
      <c r="HM130" s="205"/>
      <c r="HN130" s="205"/>
      <c r="HO130" s="205"/>
      <c r="HP130" s="205"/>
      <c r="HQ130" s="205"/>
      <c r="HR130" s="205"/>
      <c r="HS130" s="205"/>
      <c r="HT130" s="205"/>
      <c r="HU130" s="205"/>
      <c r="HV130" s="205"/>
      <c r="HW130" s="205"/>
      <c r="HX130" s="205"/>
      <c r="HY130" s="205"/>
      <c r="HZ130" s="205"/>
      <c r="IA130" s="205"/>
      <c r="IB130" s="205"/>
      <c r="IC130" s="205"/>
      <c r="ID130" s="205"/>
      <c r="IE130" s="205"/>
      <c r="IF130" s="205"/>
      <c r="IG130" s="205"/>
      <c r="IH130" s="205"/>
      <c r="II130" s="205"/>
      <c r="IJ130" s="205"/>
      <c r="IK130" s="205"/>
      <c r="IL130" s="205"/>
      <c r="IM130" s="205"/>
      <c r="IN130" s="205"/>
      <c r="IO130" s="205"/>
      <c r="IP130" s="205"/>
      <c r="IQ130" s="205"/>
      <c r="IR130" s="205"/>
      <c r="IS130" s="205"/>
    </row>
    <row r="131" spans="1:253" s="175" customFormat="1" ht="13.5">
      <c r="A131" s="176">
        <v>650</v>
      </c>
      <c r="B131" s="177">
        <v>426.04</v>
      </c>
      <c r="C131" s="178">
        <v>3816.1</v>
      </c>
      <c r="D131" s="179">
        <v>11.347</v>
      </c>
      <c r="E131" s="180">
        <v>213</v>
      </c>
      <c r="F131" s="178">
        <v>3816.1</v>
      </c>
      <c r="G131" s="179">
        <v>11.027</v>
      </c>
      <c r="H131" s="180">
        <v>142.01</v>
      </c>
      <c r="I131" s="178">
        <v>3816</v>
      </c>
      <c r="J131" s="179">
        <v>10.84</v>
      </c>
      <c r="K131" s="180">
        <v>106.51</v>
      </c>
      <c r="L131" s="178">
        <v>3816</v>
      </c>
      <c r="M131" s="179">
        <v>10.707</v>
      </c>
      <c r="N131" s="180">
        <v>85.21</v>
      </c>
      <c r="O131" s="178">
        <v>3816</v>
      </c>
      <c r="P131" s="179">
        <v>10.604</v>
      </c>
      <c r="Q131" s="180">
        <v>42.6</v>
      </c>
      <c r="R131" s="178">
        <v>3816</v>
      </c>
      <c r="S131" s="179">
        <v>10.285</v>
      </c>
      <c r="T131" s="180">
        <v>21.3</v>
      </c>
      <c r="U131" s="178">
        <v>3815.9</v>
      </c>
      <c r="V131" s="179">
        <v>9.9646</v>
      </c>
      <c r="W131" s="180">
        <v>14.2</v>
      </c>
      <c r="X131" s="178">
        <v>3815.9</v>
      </c>
      <c r="Y131" s="179">
        <v>9.7774</v>
      </c>
      <c r="Z131" s="180">
        <v>10.65</v>
      </c>
      <c r="AA131" s="178">
        <v>3815.8</v>
      </c>
      <c r="AB131" s="179">
        <v>9.6446</v>
      </c>
      <c r="AC131" s="180">
        <v>8.519</v>
      </c>
      <c r="AD131" s="178">
        <v>3815.7</v>
      </c>
      <c r="AE131" s="179">
        <v>9.5416</v>
      </c>
      <c r="AF131" s="180">
        <v>7.099</v>
      </c>
      <c r="AG131" s="178">
        <v>3815.6</v>
      </c>
      <c r="AH131" s="179">
        <v>9.4574</v>
      </c>
      <c r="AI131" s="180">
        <v>6.085</v>
      </c>
      <c r="AJ131" s="178">
        <v>3815.6</v>
      </c>
      <c r="AK131" s="179">
        <v>9.3862</v>
      </c>
      <c r="AL131" s="180">
        <v>5.324</v>
      </c>
      <c r="AM131" s="178">
        <v>3815.5</v>
      </c>
      <c r="AN131" s="179">
        <v>9.3245</v>
      </c>
      <c r="AO131" s="180">
        <v>4.732</v>
      </c>
      <c r="AP131" s="178">
        <v>3815.4</v>
      </c>
      <c r="AQ131" s="179">
        <v>9.2701</v>
      </c>
      <c r="AR131" s="180">
        <v>4.259</v>
      </c>
      <c r="AS131" s="178">
        <v>3815.4</v>
      </c>
      <c r="AT131" s="179">
        <v>9.2214</v>
      </c>
      <c r="AU131" s="180">
        <v>2.129</v>
      </c>
      <c r="AV131" s="178">
        <v>3814.7</v>
      </c>
      <c r="AW131" s="179">
        <v>8.9009</v>
      </c>
      <c r="AX131" s="180">
        <v>1.418</v>
      </c>
      <c r="AY131" s="178">
        <v>3814</v>
      </c>
      <c r="AZ131" s="179">
        <v>8.7132</v>
      </c>
      <c r="BA131" s="180">
        <v>1.063</v>
      </c>
      <c r="BB131" s="178">
        <v>3813.3</v>
      </c>
      <c r="BC131" s="179">
        <v>8.5799</v>
      </c>
      <c r="BD131" s="180">
        <v>0.8505</v>
      </c>
      <c r="BE131" s="178">
        <v>3812.6</v>
      </c>
      <c r="BF131" s="179">
        <v>8.4763</v>
      </c>
      <c r="BG131" s="180">
        <v>0.4244</v>
      </c>
      <c r="BH131" s="178">
        <v>3809.1</v>
      </c>
      <c r="BI131" s="179">
        <v>8.1535</v>
      </c>
      <c r="BJ131" s="180">
        <v>0.2824</v>
      </c>
      <c r="BK131" s="178">
        <v>3805.6</v>
      </c>
      <c r="BL131" s="179">
        <v>7.9635</v>
      </c>
      <c r="BM131" s="180">
        <v>0.2114</v>
      </c>
      <c r="BN131" s="178">
        <v>3802.1</v>
      </c>
      <c r="BO131" s="179">
        <v>7.8278</v>
      </c>
      <c r="BP131" s="210"/>
      <c r="BQ131" s="205"/>
      <c r="BR131" s="205"/>
      <c r="BS131" s="205"/>
      <c r="BT131" s="205"/>
      <c r="BU131" s="205"/>
      <c r="BV131" s="205"/>
      <c r="BW131" s="205"/>
      <c r="BX131" s="205"/>
      <c r="BY131" s="205"/>
      <c r="BZ131" s="205"/>
      <c r="CA131" s="205"/>
      <c r="CB131" s="205"/>
      <c r="CC131" s="205"/>
      <c r="CD131" s="205"/>
      <c r="CE131" s="205"/>
      <c r="CF131" s="205"/>
      <c r="CG131" s="205"/>
      <c r="CH131" s="205"/>
      <c r="CI131" s="205"/>
      <c r="CJ131" s="205"/>
      <c r="CK131" s="205"/>
      <c r="CL131" s="205"/>
      <c r="CM131" s="205"/>
      <c r="CN131" s="205"/>
      <c r="CO131" s="205"/>
      <c r="CP131" s="205"/>
      <c r="CQ131" s="205"/>
      <c r="CR131" s="205"/>
      <c r="CS131" s="205"/>
      <c r="CT131" s="205"/>
      <c r="CU131" s="205"/>
      <c r="CV131" s="205"/>
      <c r="CW131" s="205"/>
      <c r="CX131" s="205"/>
      <c r="CY131" s="205"/>
      <c r="CZ131" s="205"/>
      <c r="DA131" s="205"/>
      <c r="DB131" s="205"/>
      <c r="DC131" s="205"/>
      <c r="DD131" s="205"/>
      <c r="DE131" s="205"/>
      <c r="DF131" s="205"/>
      <c r="DG131" s="205"/>
      <c r="DH131" s="205"/>
      <c r="DI131" s="205"/>
      <c r="DJ131" s="205"/>
      <c r="DK131" s="205"/>
      <c r="DL131" s="205"/>
      <c r="DM131" s="205"/>
      <c r="DN131" s="205"/>
      <c r="DO131" s="205"/>
      <c r="DP131" s="205"/>
      <c r="DQ131" s="205"/>
      <c r="DR131" s="205"/>
      <c r="DS131" s="205"/>
      <c r="DT131" s="205"/>
      <c r="DU131" s="205"/>
      <c r="DV131" s="205"/>
      <c r="DW131" s="205"/>
      <c r="DX131" s="205"/>
      <c r="DY131" s="205"/>
      <c r="DZ131" s="205"/>
      <c r="EA131" s="205"/>
      <c r="EB131" s="205"/>
      <c r="EC131" s="205"/>
      <c r="ED131" s="205"/>
      <c r="EE131" s="205"/>
      <c r="EF131" s="205"/>
      <c r="EG131" s="205"/>
      <c r="EH131" s="205"/>
      <c r="EI131" s="205"/>
      <c r="EJ131" s="205"/>
      <c r="EK131" s="205"/>
      <c r="EL131" s="205"/>
      <c r="EM131" s="205"/>
      <c r="EN131" s="205"/>
      <c r="EO131" s="205"/>
      <c r="EP131" s="205"/>
      <c r="EQ131" s="205"/>
      <c r="ER131" s="205"/>
      <c r="ES131" s="205"/>
      <c r="ET131" s="205"/>
      <c r="EU131" s="205"/>
      <c r="EV131" s="205"/>
      <c r="EW131" s="205"/>
      <c r="EX131" s="205"/>
      <c r="EY131" s="205"/>
      <c r="EZ131" s="205"/>
      <c r="FA131" s="205"/>
      <c r="FB131" s="205"/>
      <c r="FC131" s="205"/>
      <c r="FD131" s="205"/>
      <c r="FE131" s="205"/>
      <c r="FF131" s="205"/>
      <c r="FG131" s="205"/>
      <c r="FH131" s="205"/>
      <c r="FI131" s="205"/>
      <c r="FJ131" s="205"/>
      <c r="FK131" s="205"/>
      <c r="FL131" s="205"/>
      <c r="FM131" s="205"/>
      <c r="FN131" s="205"/>
      <c r="FO131" s="205"/>
      <c r="FP131" s="205"/>
      <c r="FQ131" s="205"/>
      <c r="FR131" s="205"/>
      <c r="FS131" s="205"/>
      <c r="FT131" s="205"/>
      <c r="FU131" s="205"/>
      <c r="FV131" s="205"/>
      <c r="FW131" s="205"/>
      <c r="FX131" s="205"/>
      <c r="FY131" s="205"/>
      <c r="FZ131" s="205"/>
      <c r="GA131" s="205"/>
      <c r="GB131" s="205"/>
      <c r="GC131" s="205"/>
      <c r="GD131" s="205"/>
      <c r="GE131" s="205"/>
      <c r="GF131" s="205"/>
      <c r="GG131" s="205"/>
      <c r="GH131" s="205"/>
      <c r="GI131" s="205"/>
      <c r="GJ131" s="205"/>
      <c r="GK131" s="205"/>
      <c r="GL131" s="205"/>
      <c r="GM131" s="205"/>
      <c r="GN131" s="205"/>
      <c r="GO131" s="205"/>
      <c r="GP131" s="205"/>
      <c r="GQ131" s="205"/>
      <c r="GR131" s="205"/>
      <c r="GS131" s="205"/>
      <c r="GT131" s="205"/>
      <c r="GU131" s="205"/>
      <c r="GV131" s="205"/>
      <c r="GW131" s="205"/>
      <c r="GX131" s="205"/>
      <c r="GY131" s="205"/>
      <c r="GZ131" s="205"/>
      <c r="HA131" s="205"/>
      <c r="HB131" s="205"/>
      <c r="HC131" s="205"/>
      <c r="HD131" s="205"/>
      <c r="HE131" s="205"/>
      <c r="HF131" s="205"/>
      <c r="HG131" s="205"/>
      <c r="HH131" s="205"/>
      <c r="HI131" s="205"/>
      <c r="HJ131" s="205"/>
      <c r="HK131" s="205"/>
      <c r="HL131" s="205"/>
      <c r="HM131" s="205"/>
      <c r="HN131" s="205"/>
      <c r="HO131" s="205"/>
      <c r="HP131" s="205"/>
      <c r="HQ131" s="205"/>
      <c r="HR131" s="205"/>
      <c r="HS131" s="205"/>
      <c r="HT131" s="205"/>
      <c r="HU131" s="205"/>
      <c r="HV131" s="205"/>
      <c r="HW131" s="205"/>
      <c r="HX131" s="205"/>
      <c r="HY131" s="205"/>
      <c r="HZ131" s="205"/>
      <c r="IA131" s="205"/>
      <c r="IB131" s="205"/>
      <c r="IC131" s="205"/>
      <c r="ID131" s="205"/>
      <c r="IE131" s="205"/>
      <c r="IF131" s="205"/>
      <c r="IG131" s="205"/>
      <c r="IH131" s="205"/>
      <c r="II131" s="205"/>
      <c r="IJ131" s="205"/>
      <c r="IK131" s="205"/>
      <c r="IL131" s="205"/>
      <c r="IM131" s="205"/>
      <c r="IN131" s="205"/>
      <c r="IO131" s="205"/>
      <c r="IP131" s="205"/>
      <c r="IQ131" s="205"/>
      <c r="IR131" s="205"/>
      <c r="IS131" s="205"/>
    </row>
    <row r="132" spans="1:253" s="175" customFormat="1" ht="13.5">
      <c r="A132" s="176">
        <v>660</v>
      </c>
      <c r="B132" s="177">
        <v>430.66</v>
      </c>
      <c r="C132" s="178">
        <v>3838.4</v>
      </c>
      <c r="D132" s="179">
        <v>11.371</v>
      </c>
      <c r="E132" s="180">
        <v>215.3</v>
      </c>
      <c r="F132" s="178">
        <v>3838.4</v>
      </c>
      <c r="G132" s="179">
        <v>11.051</v>
      </c>
      <c r="H132" s="180">
        <v>143.55</v>
      </c>
      <c r="I132" s="178">
        <v>3838.4</v>
      </c>
      <c r="J132" s="179">
        <v>10.864</v>
      </c>
      <c r="K132" s="180">
        <v>107.66</v>
      </c>
      <c r="L132" s="178">
        <v>3838.4</v>
      </c>
      <c r="M132" s="179">
        <v>10.732</v>
      </c>
      <c r="N132" s="180">
        <v>86.13</v>
      </c>
      <c r="O132" s="178">
        <v>3838.4</v>
      </c>
      <c r="P132" s="179">
        <v>10.628</v>
      </c>
      <c r="Q132" s="180">
        <v>43.06</v>
      </c>
      <c r="R132" s="178">
        <v>3838.4</v>
      </c>
      <c r="S132" s="179">
        <v>10.309</v>
      </c>
      <c r="T132" s="180">
        <v>21.53</v>
      </c>
      <c r="U132" s="178">
        <v>3838.3</v>
      </c>
      <c r="V132" s="179">
        <v>9.9887</v>
      </c>
      <c r="W132" s="180">
        <v>14.35</v>
      </c>
      <c r="X132" s="178">
        <v>3838.2</v>
      </c>
      <c r="Y132" s="179">
        <v>9.8015</v>
      </c>
      <c r="Z132" s="180">
        <v>10.76</v>
      </c>
      <c r="AA132" s="178">
        <v>3838.2</v>
      </c>
      <c r="AB132" s="179">
        <v>9.6687</v>
      </c>
      <c r="AC132" s="180">
        <v>8.612</v>
      </c>
      <c r="AD132" s="178">
        <v>3838.1</v>
      </c>
      <c r="AE132" s="179">
        <v>9.5657</v>
      </c>
      <c r="AF132" s="180">
        <v>7.176</v>
      </c>
      <c r="AG132" s="178">
        <v>3838</v>
      </c>
      <c r="AH132" s="179">
        <v>9.4815</v>
      </c>
      <c r="AI132" s="180">
        <v>6.151</v>
      </c>
      <c r="AJ132" s="178">
        <v>3838</v>
      </c>
      <c r="AK132" s="179">
        <v>9.4103</v>
      </c>
      <c r="AL132" s="180">
        <v>5.382</v>
      </c>
      <c r="AM132" s="178">
        <v>3837.9</v>
      </c>
      <c r="AN132" s="179">
        <v>9.3486</v>
      </c>
      <c r="AO132" s="180">
        <v>4.784</v>
      </c>
      <c r="AP132" s="178">
        <v>3837.8</v>
      </c>
      <c r="AQ132" s="179">
        <v>9.2942</v>
      </c>
      <c r="AR132" s="180">
        <v>4.305</v>
      </c>
      <c r="AS132" s="178">
        <v>3837.8</v>
      </c>
      <c r="AT132" s="179">
        <v>9.2455</v>
      </c>
      <c r="AU132" s="180">
        <v>2.152</v>
      </c>
      <c r="AV132" s="178">
        <v>3837.1</v>
      </c>
      <c r="AW132" s="179">
        <v>8.9251</v>
      </c>
      <c r="AX132" s="180">
        <v>1.434</v>
      </c>
      <c r="AY132" s="178">
        <v>3836.4</v>
      </c>
      <c r="AZ132" s="179">
        <v>8.7374</v>
      </c>
      <c r="BA132" s="180">
        <v>1.075</v>
      </c>
      <c r="BB132" s="178">
        <v>3835.7</v>
      </c>
      <c r="BC132" s="179">
        <v>8.604</v>
      </c>
      <c r="BD132" s="180">
        <v>0.8597</v>
      </c>
      <c r="BE132" s="178">
        <v>3835</v>
      </c>
      <c r="BF132" s="179">
        <v>8.5005</v>
      </c>
      <c r="BG132" s="180">
        <v>0.4291</v>
      </c>
      <c r="BH132" s="178">
        <v>3831.6</v>
      </c>
      <c r="BI132" s="179">
        <v>8.1778</v>
      </c>
      <c r="BJ132" s="180">
        <v>0.2855</v>
      </c>
      <c r="BK132" s="178">
        <v>3828.2</v>
      </c>
      <c r="BL132" s="179">
        <v>7.9879</v>
      </c>
      <c r="BM132" s="180">
        <v>0.2138</v>
      </c>
      <c r="BN132" s="178">
        <v>3824.8</v>
      </c>
      <c r="BO132" s="179">
        <v>7.8523</v>
      </c>
      <c r="BP132" s="210"/>
      <c r="BQ132" s="205"/>
      <c r="BR132" s="205"/>
      <c r="BS132" s="205"/>
      <c r="BT132" s="205"/>
      <c r="BU132" s="205"/>
      <c r="BV132" s="205"/>
      <c r="BW132" s="205"/>
      <c r="BX132" s="205"/>
      <c r="BY132" s="205"/>
      <c r="BZ132" s="205"/>
      <c r="CA132" s="205"/>
      <c r="CB132" s="205"/>
      <c r="CC132" s="205"/>
      <c r="CD132" s="205"/>
      <c r="CE132" s="205"/>
      <c r="CF132" s="205"/>
      <c r="CG132" s="205"/>
      <c r="CH132" s="205"/>
      <c r="CI132" s="205"/>
      <c r="CJ132" s="205"/>
      <c r="CK132" s="205"/>
      <c r="CL132" s="205"/>
      <c r="CM132" s="205"/>
      <c r="CN132" s="205"/>
      <c r="CO132" s="205"/>
      <c r="CP132" s="205"/>
      <c r="CQ132" s="205"/>
      <c r="CR132" s="205"/>
      <c r="CS132" s="205"/>
      <c r="CT132" s="205"/>
      <c r="CU132" s="205"/>
      <c r="CV132" s="205"/>
      <c r="CW132" s="205"/>
      <c r="CX132" s="205"/>
      <c r="CY132" s="205"/>
      <c r="CZ132" s="205"/>
      <c r="DA132" s="205"/>
      <c r="DB132" s="205"/>
      <c r="DC132" s="205"/>
      <c r="DD132" s="205"/>
      <c r="DE132" s="205"/>
      <c r="DF132" s="205"/>
      <c r="DG132" s="205"/>
      <c r="DH132" s="205"/>
      <c r="DI132" s="205"/>
      <c r="DJ132" s="205"/>
      <c r="DK132" s="205"/>
      <c r="DL132" s="205"/>
      <c r="DM132" s="205"/>
      <c r="DN132" s="205"/>
      <c r="DO132" s="205"/>
      <c r="DP132" s="205"/>
      <c r="DQ132" s="205"/>
      <c r="DR132" s="205"/>
      <c r="DS132" s="205"/>
      <c r="DT132" s="205"/>
      <c r="DU132" s="205"/>
      <c r="DV132" s="205"/>
      <c r="DW132" s="205"/>
      <c r="DX132" s="205"/>
      <c r="DY132" s="205"/>
      <c r="DZ132" s="205"/>
      <c r="EA132" s="205"/>
      <c r="EB132" s="205"/>
      <c r="EC132" s="205"/>
      <c r="ED132" s="205"/>
      <c r="EE132" s="205"/>
      <c r="EF132" s="205"/>
      <c r="EG132" s="205"/>
      <c r="EH132" s="205"/>
      <c r="EI132" s="205"/>
      <c r="EJ132" s="205"/>
      <c r="EK132" s="205"/>
      <c r="EL132" s="205"/>
      <c r="EM132" s="205"/>
      <c r="EN132" s="205"/>
      <c r="EO132" s="205"/>
      <c r="EP132" s="205"/>
      <c r="EQ132" s="205"/>
      <c r="ER132" s="205"/>
      <c r="ES132" s="205"/>
      <c r="ET132" s="205"/>
      <c r="EU132" s="205"/>
      <c r="EV132" s="205"/>
      <c r="EW132" s="205"/>
      <c r="EX132" s="205"/>
      <c r="EY132" s="205"/>
      <c r="EZ132" s="205"/>
      <c r="FA132" s="205"/>
      <c r="FB132" s="205"/>
      <c r="FC132" s="205"/>
      <c r="FD132" s="205"/>
      <c r="FE132" s="205"/>
      <c r="FF132" s="205"/>
      <c r="FG132" s="205"/>
      <c r="FH132" s="205"/>
      <c r="FI132" s="205"/>
      <c r="FJ132" s="205"/>
      <c r="FK132" s="205"/>
      <c r="FL132" s="205"/>
      <c r="FM132" s="205"/>
      <c r="FN132" s="205"/>
      <c r="FO132" s="205"/>
      <c r="FP132" s="205"/>
      <c r="FQ132" s="205"/>
      <c r="FR132" s="205"/>
      <c r="FS132" s="205"/>
      <c r="FT132" s="205"/>
      <c r="FU132" s="205"/>
      <c r="FV132" s="205"/>
      <c r="FW132" s="205"/>
      <c r="FX132" s="205"/>
      <c r="FY132" s="205"/>
      <c r="FZ132" s="205"/>
      <c r="GA132" s="205"/>
      <c r="GB132" s="205"/>
      <c r="GC132" s="205"/>
      <c r="GD132" s="205"/>
      <c r="GE132" s="205"/>
      <c r="GF132" s="205"/>
      <c r="GG132" s="205"/>
      <c r="GH132" s="205"/>
      <c r="GI132" s="205"/>
      <c r="GJ132" s="205"/>
      <c r="GK132" s="205"/>
      <c r="GL132" s="205"/>
      <c r="GM132" s="205"/>
      <c r="GN132" s="205"/>
      <c r="GO132" s="205"/>
      <c r="GP132" s="205"/>
      <c r="GQ132" s="205"/>
      <c r="GR132" s="205"/>
      <c r="GS132" s="205"/>
      <c r="GT132" s="205"/>
      <c r="GU132" s="205"/>
      <c r="GV132" s="205"/>
      <c r="GW132" s="205"/>
      <c r="GX132" s="205"/>
      <c r="GY132" s="205"/>
      <c r="GZ132" s="205"/>
      <c r="HA132" s="205"/>
      <c r="HB132" s="205"/>
      <c r="HC132" s="205"/>
      <c r="HD132" s="205"/>
      <c r="HE132" s="205"/>
      <c r="HF132" s="205"/>
      <c r="HG132" s="205"/>
      <c r="HH132" s="205"/>
      <c r="HI132" s="205"/>
      <c r="HJ132" s="205"/>
      <c r="HK132" s="205"/>
      <c r="HL132" s="205"/>
      <c r="HM132" s="205"/>
      <c r="HN132" s="205"/>
      <c r="HO132" s="205"/>
      <c r="HP132" s="205"/>
      <c r="HQ132" s="205"/>
      <c r="HR132" s="205"/>
      <c r="HS132" s="205"/>
      <c r="HT132" s="205"/>
      <c r="HU132" s="205"/>
      <c r="HV132" s="205"/>
      <c r="HW132" s="205"/>
      <c r="HX132" s="205"/>
      <c r="HY132" s="205"/>
      <c r="HZ132" s="205"/>
      <c r="IA132" s="205"/>
      <c r="IB132" s="205"/>
      <c r="IC132" s="205"/>
      <c r="ID132" s="205"/>
      <c r="IE132" s="205"/>
      <c r="IF132" s="205"/>
      <c r="IG132" s="205"/>
      <c r="IH132" s="205"/>
      <c r="II132" s="205"/>
      <c r="IJ132" s="205"/>
      <c r="IK132" s="205"/>
      <c r="IL132" s="205"/>
      <c r="IM132" s="205"/>
      <c r="IN132" s="205"/>
      <c r="IO132" s="205"/>
      <c r="IP132" s="205"/>
      <c r="IQ132" s="205"/>
      <c r="IR132" s="205"/>
      <c r="IS132" s="205"/>
    </row>
    <row r="133" spans="1:253" s="175" customFormat="1" ht="13.5">
      <c r="A133" s="176">
        <v>670</v>
      </c>
      <c r="B133" s="177">
        <v>435.27</v>
      </c>
      <c r="C133" s="178">
        <v>3860.9</v>
      </c>
      <c r="D133" s="179">
        <v>11.395</v>
      </c>
      <c r="E133" s="180">
        <v>217.6</v>
      </c>
      <c r="F133" s="178">
        <v>3860.8</v>
      </c>
      <c r="G133" s="179">
        <v>11.075</v>
      </c>
      <c r="H133" s="180">
        <v>145.09</v>
      </c>
      <c r="I133" s="178">
        <v>3860.8</v>
      </c>
      <c r="J133" s="179">
        <v>10.888</v>
      </c>
      <c r="K133" s="180">
        <v>108.82</v>
      </c>
      <c r="L133" s="178">
        <v>3860.8</v>
      </c>
      <c r="M133" s="179">
        <v>10.755</v>
      </c>
      <c r="N133" s="180">
        <v>87.05</v>
      </c>
      <c r="O133" s="178">
        <v>3860.8</v>
      </c>
      <c r="P133" s="179">
        <v>10.652</v>
      </c>
      <c r="Q133" s="180">
        <v>43.53</v>
      </c>
      <c r="R133" s="178">
        <v>3860.8</v>
      </c>
      <c r="S133" s="179">
        <v>10.333</v>
      </c>
      <c r="T133" s="180">
        <v>21.76</v>
      </c>
      <c r="U133" s="178">
        <v>3860.7</v>
      </c>
      <c r="V133" s="179">
        <v>10.013</v>
      </c>
      <c r="W133" s="180">
        <v>14.51</v>
      </c>
      <c r="X133" s="178">
        <v>3860.7</v>
      </c>
      <c r="Y133" s="179">
        <v>9.8254</v>
      </c>
      <c r="Z133" s="180">
        <v>10.88</v>
      </c>
      <c r="AA133" s="178">
        <v>3860.6</v>
      </c>
      <c r="AB133" s="179">
        <v>9.6926</v>
      </c>
      <c r="AC133" s="180">
        <v>8.704</v>
      </c>
      <c r="AD133" s="178">
        <v>3860.5</v>
      </c>
      <c r="AE133" s="179">
        <v>9.5896</v>
      </c>
      <c r="AF133" s="180">
        <v>7.253</v>
      </c>
      <c r="AG133" s="178">
        <v>3860.5</v>
      </c>
      <c r="AH133" s="179">
        <v>9.5054</v>
      </c>
      <c r="AI133" s="180">
        <v>6.217</v>
      </c>
      <c r="AJ133" s="178">
        <v>3860.4</v>
      </c>
      <c r="AK133" s="179">
        <v>9.4342</v>
      </c>
      <c r="AL133" s="180">
        <v>5.439</v>
      </c>
      <c r="AM133" s="178">
        <v>3860.3</v>
      </c>
      <c r="AN133" s="179">
        <v>9.3725</v>
      </c>
      <c r="AO133" s="180">
        <v>4.835</v>
      </c>
      <c r="AP133" s="178">
        <v>3860.3</v>
      </c>
      <c r="AQ133" s="179">
        <v>9.3181</v>
      </c>
      <c r="AR133" s="180">
        <v>4.351</v>
      </c>
      <c r="AS133" s="178">
        <v>3860.2</v>
      </c>
      <c r="AT133" s="179">
        <v>9.2694</v>
      </c>
      <c r="AU133" s="180">
        <v>2.175</v>
      </c>
      <c r="AV133" s="178">
        <v>3859.5</v>
      </c>
      <c r="AW133" s="179">
        <v>8.949</v>
      </c>
      <c r="AX133" s="180">
        <v>1.449</v>
      </c>
      <c r="AY133" s="178">
        <v>3858.9</v>
      </c>
      <c r="AZ133" s="179">
        <v>8.7613</v>
      </c>
      <c r="BA133" s="180">
        <v>1.087</v>
      </c>
      <c r="BB133" s="178">
        <v>3858.2</v>
      </c>
      <c r="BC133" s="179">
        <v>8.628</v>
      </c>
      <c r="BD133" s="180">
        <v>0.869</v>
      </c>
      <c r="BE133" s="178">
        <v>3857.6</v>
      </c>
      <c r="BF133" s="179">
        <v>8.5245</v>
      </c>
      <c r="BG133" s="180">
        <v>0.4338</v>
      </c>
      <c r="BH133" s="178">
        <v>3854.2</v>
      </c>
      <c r="BI133" s="179">
        <v>8.2019</v>
      </c>
      <c r="BJ133" s="180">
        <v>0.2887</v>
      </c>
      <c r="BK133" s="178">
        <v>3850.9</v>
      </c>
      <c r="BL133" s="179">
        <v>8.0121</v>
      </c>
      <c r="BM133" s="180">
        <v>0.2161</v>
      </c>
      <c r="BN133" s="178">
        <v>3847.6</v>
      </c>
      <c r="BO133" s="179">
        <v>7.8766</v>
      </c>
      <c r="BP133" s="210"/>
      <c r="BQ133" s="205"/>
      <c r="BR133" s="205"/>
      <c r="BS133" s="205"/>
      <c r="BT133" s="205"/>
      <c r="BU133" s="205"/>
      <c r="BV133" s="205"/>
      <c r="BW133" s="205"/>
      <c r="BX133" s="205"/>
      <c r="BY133" s="205"/>
      <c r="BZ133" s="205"/>
      <c r="CA133" s="205"/>
      <c r="CB133" s="205"/>
      <c r="CC133" s="205"/>
      <c r="CD133" s="205"/>
      <c r="CE133" s="205"/>
      <c r="CF133" s="205"/>
      <c r="CG133" s="205"/>
      <c r="CH133" s="205"/>
      <c r="CI133" s="205"/>
      <c r="CJ133" s="205"/>
      <c r="CK133" s="205"/>
      <c r="CL133" s="205"/>
      <c r="CM133" s="205"/>
      <c r="CN133" s="205"/>
      <c r="CO133" s="205"/>
      <c r="CP133" s="205"/>
      <c r="CQ133" s="205"/>
      <c r="CR133" s="205"/>
      <c r="CS133" s="205"/>
      <c r="CT133" s="205"/>
      <c r="CU133" s="205"/>
      <c r="CV133" s="205"/>
      <c r="CW133" s="205"/>
      <c r="CX133" s="205"/>
      <c r="CY133" s="205"/>
      <c r="CZ133" s="205"/>
      <c r="DA133" s="205"/>
      <c r="DB133" s="205"/>
      <c r="DC133" s="205"/>
      <c r="DD133" s="205"/>
      <c r="DE133" s="205"/>
      <c r="DF133" s="205"/>
      <c r="DG133" s="205"/>
      <c r="DH133" s="205"/>
      <c r="DI133" s="205"/>
      <c r="DJ133" s="205"/>
      <c r="DK133" s="205"/>
      <c r="DL133" s="205"/>
      <c r="DM133" s="205"/>
      <c r="DN133" s="205"/>
      <c r="DO133" s="205"/>
      <c r="DP133" s="205"/>
      <c r="DQ133" s="205"/>
      <c r="DR133" s="205"/>
      <c r="DS133" s="205"/>
      <c r="DT133" s="205"/>
      <c r="DU133" s="205"/>
      <c r="DV133" s="205"/>
      <c r="DW133" s="205"/>
      <c r="DX133" s="205"/>
      <c r="DY133" s="205"/>
      <c r="DZ133" s="205"/>
      <c r="EA133" s="205"/>
      <c r="EB133" s="205"/>
      <c r="EC133" s="205"/>
      <c r="ED133" s="205"/>
      <c r="EE133" s="205"/>
      <c r="EF133" s="205"/>
      <c r="EG133" s="205"/>
      <c r="EH133" s="205"/>
      <c r="EI133" s="205"/>
      <c r="EJ133" s="205"/>
      <c r="EK133" s="205"/>
      <c r="EL133" s="205"/>
      <c r="EM133" s="205"/>
      <c r="EN133" s="205"/>
      <c r="EO133" s="205"/>
      <c r="EP133" s="205"/>
      <c r="EQ133" s="205"/>
      <c r="ER133" s="205"/>
      <c r="ES133" s="205"/>
      <c r="ET133" s="205"/>
      <c r="EU133" s="205"/>
      <c r="EV133" s="205"/>
      <c r="EW133" s="205"/>
      <c r="EX133" s="205"/>
      <c r="EY133" s="205"/>
      <c r="EZ133" s="205"/>
      <c r="FA133" s="205"/>
      <c r="FB133" s="205"/>
      <c r="FC133" s="205"/>
      <c r="FD133" s="205"/>
      <c r="FE133" s="205"/>
      <c r="FF133" s="205"/>
      <c r="FG133" s="205"/>
      <c r="FH133" s="205"/>
      <c r="FI133" s="205"/>
      <c r="FJ133" s="205"/>
      <c r="FK133" s="205"/>
      <c r="FL133" s="205"/>
      <c r="FM133" s="205"/>
      <c r="FN133" s="205"/>
      <c r="FO133" s="205"/>
      <c r="FP133" s="205"/>
      <c r="FQ133" s="205"/>
      <c r="FR133" s="205"/>
      <c r="FS133" s="205"/>
      <c r="FT133" s="205"/>
      <c r="FU133" s="205"/>
      <c r="FV133" s="205"/>
      <c r="FW133" s="205"/>
      <c r="FX133" s="205"/>
      <c r="FY133" s="205"/>
      <c r="FZ133" s="205"/>
      <c r="GA133" s="205"/>
      <c r="GB133" s="205"/>
      <c r="GC133" s="205"/>
      <c r="GD133" s="205"/>
      <c r="GE133" s="205"/>
      <c r="GF133" s="205"/>
      <c r="GG133" s="205"/>
      <c r="GH133" s="205"/>
      <c r="GI133" s="205"/>
      <c r="GJ133" s="205"/>
      <c r="GK133" s="205"/>
      <c r="GL133" s="205"/>
      <c r="GM133" s="205"/>
      <c r="GN133" s="205"/>
      <c r="GO133" s="205"/>
      <c r="GP133" s="205"/>
      <c r="GQ133" s="205"/>
      <c r="GR133" s="205"/>
      <c r="GS133" s="205"/>
      <c r="GT133" s="205"/>
      <c r="GU133" s="205"/>
      <c r="GV133" s="205"/>
      <c r="GW133" s="205"/>
      <c r="GX133" s="205"/>
      <c r="GY133" s="205"/>
      <c r="GZ133" s="205"/>
      <c r="HA133" s="205"/>
      <c r="HB133" s="205"/>
      <c r="HC133" s="205"/>
      <c r="HD133" s="205"/>
      <c r="HE133" s="205"/>
      <c r="HF133" s="205"/>
      <c r="HG133" s="205"/>
      <c r="HH133" s="205"/>
      <c r="HI133" s="205"/>
      <c r="HJ133" s="205"/>
      <c r="HK133" s="205"/>
      <c r="HL133" s="205"/>
      <c r="HM133" s="205"/>
      <c r="HN133" s="205"/>
      <c r="HO133" s="205"/>
      <c r="HP133" s="205"/>
      <c r="HQ133" s="205"/>
      <c r="HR133" s="205"/>
      <c r="HS133" s="205"/>
      <c r="HT133" s="205"/>
      <c r="HU133" s="205"/>
      <c r="HV133" s="205"/>
      <c r="HW133" s="205"/>
      <c r="HX133" s="205"/>
      <c r="HY133" s="205"/>
      <c r="HZ133" s="205"/>
      <c r="IA133" s="205"/>
      <c r="IB133" s="205"/>
      <c r="IC133" s="205"/>
      <c r="ID133" s="205"/>
      <c r="IE133" s="205"/>
      <c r="IF133" s="205"/>
      <c r="IG133" s="205"/>
      <c r="IH133" s="205"/>
      <c r="II133" s="205"/>
      <c r="IJ133" s="205"/>
      <c r="IK133" s="205"/>
      <c r="IL133" s="205"/>
      <c r="IM133" s="205"/>
      <c r="IN133" s="205"/>
      <c r="IO133" s="205"/>
      <c r="IP133" s="205"/>
      <c r="IQ133" s="205"/>
      <c r="IR133" s="205"/>
      <c r="IS133" s="205"/>
    </row>
    <row r="134" spans="1:253" s="175" customFormat="1" ht="13.5">
      <c r="A134" s="176">
        <v>680</v>
      </c>
      <c r="B134" s="177">
        <v>439.89</v>
      </c>
      <c r="C134" s="178">
        <v>3883.4</v>
      </c>
      <c r="D134" s="179">
        <v>11.419</v>
      </c>
      <c r="E134" s="180">
        <v>219.9</v>
      </c>
      <c r="F134" s="178">
        <v>3883.3</v>
      </c>
      <c r="G134" s="179">
        <v>11.099</v>
      </c>
      <c r="H134" s="180">
        <v>146.63</v>
      </c>
      <c r="I134" s="178">
        <v>3883.3</v>
      </c>
      <c r="J134" s="179">
        <v>10.912</v>
      </c>
      <c r="K134" s="180">
        <v>109.97</v>
      </c>
      <c r="L134" s="178">
        <v>3883.3</v>
      </c>
      <c r="M134" s="179">
        <v>10.779</v>
      </c>
      <c r="N134" s="180">
        <v>87.98</v>
      </c>
      <c r="O134" s="178">
        <v>3883.3</v>
      </c>
      <c r="P134" s="179">
        <v>10.676</v>
      </c>
      <c r="Q134" s="180">
        <v>43.99</v>
      </c>
      <c r="R134" s="178">
        <v>3883.3</v>
      </c>
      <c r="S134" s="179">
        <v>10.356</v>
      </c>
      <c r="T134" s="180">
        <v>21.99</v>
      </c>
      <c r="U134" s="178">
        <v>3883.2</v>
      </c>
      <c r="V134" s="179">
        <v>10.036</v>
      </c>
      <c r="W134" s="180">
        <v>14.66</v>
      </c>
      <c r="X134" s="178">
        <v>3883.2</v>
      </c>
      <c r="Y134" s="179">
        <v>9.8492</v>
      </c>
      <c r="Z134" s="180">
        <v>11</v>
      </c>
      <c r="AA134" s="178">
        <v>3883.1</v>
      </c>
      <c r="AB134" s="179">
        <v>9.7164</v>
      </c>
      <c r="AC134" s="180">
        <v>8.796</v>
      </c>
      <c r="AD134" s="178">
        <v>3883</v>
      </c>
      <c r="AE134" s="179">
        <v>9.6133</v>
      </c>
      <c r="AF134" s="180">
        <v>7.33</v>
      </c>
      <c r="AG134" s="178">
        <v>3883</v>
      </c>
      <c r="AH134" s="179">
        <v>9.5291</v>
      </c>
      <c r="AI134" s="180">
        <v>6.283</v>
      </c>
      <c r="AJ134" s="178">
        <v>3882.9</v>
      </c>
      <c r="AK134" s="179">
        <v>9.4579</v>
      </c>
      <c r="AL134" s="180">
        <v>5.497</v>
      </c>
      <c r="AM134" s="178">
        <v>3882.8</v>
      </c>
      <c r="AN134" s="179">
        <v>9.3963</v>
      </c>
      <c r="AO134" s="180">
        <v>4.886</v>
      </c>
      <c r="AP134" s="178">
        <v>3882.8</v>
      </c>
      <c r="AQ134" s="179">
        <v>9.3418</v>
      </c>
      <c r="AR134" s="180">
        <v>4.397</v>
      </c>
      <c r="AS134" s="178">
        <v>3882.7</v>
      </c>
      <c r="AT134" s="179">
        <v>9.2932</v>
      </c>
      <c r="AU134" s="180">
        <v>2.198</v>
      </c>
      <c r="AV134" s="178">
        <v>3882.1</v>
      </c>
      <c r="AW134" s="179">
        <v>8.9728</v>
      </c>
      <c r="AX134" s="180">
        <v>1.465</v>
      </c>
      <c r="AY134" s="178">
        <v>3881.4</v>
      </c>
      <c r="AZ134" s="179">
        <v>8.7851</v>
      </c>
      <c r="BA134" s="180">
        <v>1.098</v>
      </c>
      <c r="BB134" s="178">
        <v>3880.8</v>
      </c>
      <c r="BC134" s="179">
        <v>8.6518</v>
      </c>
      <c r="BD134" s="180">
        <v>0.8783</v>
      </c>
      <c r="BE134" s="178">
        <v>3880.1</v>
      </c>
      <c r="BF134" s="179">
        <v>8.5483</v>
      </c>
      <c r="BG134" s="180">
        <v>0.4384</v>
      </c>
      <c r="BH134" s="178">
        <v>3876.9</v>
      </c>
      <c r="BI134" s="179">
        <v>8.2258</v>
      </c>
      <c r="BJ134" s="180">
        <v>0.2918</v>
      </c>
      <c r="BK134" s="178">
        <v>3873.7</v>
      </c>
      <c r="BL134" s="179">
        <v>8.036</v>
      </c>
      <c r="BM134" s="180">
        <v>0.2185</v>
      </c>
      <c r="BN134" s="178">
        <v>3870.4</v>
      </c>
      <c r="BO134" s="179">
        <v>7.9006</v>
      </c>
      <c r="BP134" s="210"/>
      <c r="BQ134" s="205"/>
      <c r="BR134" s="205"/>
      <c r="BS134" s="205"/>
      <c r="BT134" s="205"/>
      <c r="BU134" s="205"/>
      <c r="BV134" s="205"/>
      <c r="BW134" s="205"/>
      <c r="BX134" s="205"/>
      <c r="BY134" s="205"/>
      <c r="BZ134" s="205"/>
      <c r="CA134" s="205"/>
      <c r="CB134" s="205"/>
      <c r="CC134" s="205"/>
      <c r="CD134" s="205"/>
      <c r="CE134" s="205"/>
      <c r="CF134" s="205"/>
      <c r="CG134" s="205"/>
      <c r="CH134" s="205"/>
      <c r="CI134" s="205"/>
      <c r="CJ134" s="205"/>
      <c r="CK134" s="205"/>
      <c r="CL134" s="205"/>
      <c r="CM134" s="205"/>
      <c r="CN134" s="205"/>
      <c r="CO134" s="205"/>
      <c r="CP134" s="205"/>
      <c r="CQ134" s="205"/>
      <c r="CR134" s="205"/>
      <c r="CS134" s="205"/>
      <c r="CT134" s="205"/>
      <c r="CU134" s="205"/>
      <c r="CV134" s="205"/>
      <c r="CW134" s="205"/>
      <c r="CX134" s="205"/>
      <c r="CY134" s="205"/>
      <c r="CZ134" s="205"/>
      <c r="DA134" s="205"/>
      <c r="DB134" s="205"/>
      <c r="DC134" s="205"/>
      <c r="DD134" s="205"/>
      <c r="DE134" s="205"/>
      <c r="DF134" s="205"/>
      <c r="DG134" s="205"/>
      <c r="DH134" s="205"/>
      <c r="DI134" s="205"/>
      <c r="DJ134" s="205"/>
      <c r="DK134" s="205"/>
      <c r="DL134" s="205"/>
      <c r="DM134" s="205"/>
      <c r="DN134" s="205"/>
      <c r="DO134" s="205"/>
      <c r="DP134" s="205"/>
      <c r="DQ134" s="205"/>
      <c r="DR134" s="205"/>
      <c r="DS134" s="205"/>
      <c r="DT134" s="205"/>
      <c r="DU134" s="205"/>
      <c r="DV134" s="205"/>
      <c r="DW134" s="205"/>
      <c r="DX134" s="205"/>
      <c r="DY134" s="205"/>
      <c r="DZ134" s="205"/>
      <c r="EA134" s="205"/>
      <c r="EB134" s="205"/>
      <c r="EC134" s="205"/>
      <c r="ED134" s="205"/>
      <c r="EE134" s="205"/>
      <c r="EF134" s="205"/>
      <c r="EG134" s="205"/>
      <c r="EH134" s="205"/>
      <c r="EI134" s="205"/>
      <c r="EJ134" s="205"/>
      <c r="EK134" s="205"/>
      <c r="EL134" s="205"/>
      <c r="EM134" s="205"/>
      <c r="EN134" s="205"/>
      <c r="EO134" s="205"/>
      <c r="EP134" s="205"/>
      <c r="EQ134" s="205"/>
      <c r="ER134" s="205"/>
      <c r="ES134" s="205"/>
      <c r="ET134" s="205"/>
      <c r="EU134" s="205"/>
      <c r="EV134" s="205"/>
      <c r="EW134" s="205"/>
      <c r="EX134" s="205"/>
      <c r="EY134" s="205"/>
      <c r="EZ134" s="205"/>
      <c r="FA134" s="205"/>
      <c r="FB134" s="205"/>
      <c r="FC134" s="205"/>
      <c r="FD134" s="205"/>
      <c r="FE134" s="205"/>
      <c r="FF134" s="205"/>
      <c r="FG134" s="205"/>
      <c r="FH134" s="205"/>
      <c r="FI134" s="205"/>
      <c r="FJ134" s="205"/>
      <c r="FK134" s="205"/>
      <c r="FL134" s="205"/>
      <c r="FM134" s="205"/>
      <c r="FN134" s="205"/>
      <c r="FO134" s="205"/>
      <c r="FP134" s="205"/>
      <c r="FQ134" s="205"/>
      <c r="FR134" s="205"/>
      <c r="FS134" s="205"/>
      <c r="FT134" s="205"/>
      <c r="FU134" s="205"/>
      <c r="FV134" s="205"/>
      <c r="FW134" s="205"/>
      <c r="FX134" s="205"/>
      <c r="FY134" s="205"/>
      <c r="FZ134" s="205"/>
      <c r="GA134" s="205"/>
      <c r="GB134" s="205"/>
      <c r="GC134" s="205"/>
      <c r="GD134" s="205"/>
      <c r="GE134" s="205"/>
      <c r="GF134" s="205"/>
      <c r="GG134" s="205"/>
      <c r="GH134" s="205"/>
      <c r="GI134" s="205"/>
      <c r="GJ134" s="205"/>
      <c r="GK134" s="205"/>
      <c r="GL134" s="205"/>
      <c r="GM134" s="205"/>
      <c r="GN134" s="205"/>
      <c r="GO134" s="205"/>
      <c r="GP134" s="205"/>
      <c r="GQ134" s="205"/>
      <c r="GR134" s="205"/>
      <c r="GS134" s="205"/>
      <c r="GT134" s="205"/>
      <c r="GU134" s="205"/>
      <c r="GV134" s="205"/>
      <c r="GW134" s="205"/>
      <c r="GX134" s="205"/>
      <c r="GY134" s="205"/>
      <c r="GZ134" s="205"/>
      <c r="HA134" s="205"/>
      <c r="HB134" s="205"/>
      <c r="HC134" s="205"/>
      <c r="HD134" s="205"/>
      <c r="HE134" s="205"/>
      <c r="HF134" s="205"/>
      <c r="HG134" s="205"/>
      <c r="HH134" s="205"/>
      <c r="HI134" s="205"/>
      <c r="HJ134" s="205"/>
      <c r="HK134" s="205"/>
      <c r="HL134" s="205"/>
      <c r="HM134" s="205"/>
      <c r="HN134" s="205"/>
      <c r="HO134" s="205"/>
      <c r="HP134" s="205"/>
      <c r="HQ134" s="205"/>
      <c r="HR134" s="205"/>
      <c r="HS134" s="205"/>
      <c r="HT134" s="205"/>
      <c r="HU134" s="205"/>
      <c r="HV134" s="205"/>
      <c r="HW134" s="205"/>
      <c r="HX134" s="205"/>
      <c r="HY134" s="205"/>
      <c r="HZ134" s="205"/>
      <c r="IA134" s="205"/>
      <c r="IB134" s="205"/>
      <c r="IC134" s="205"/>
      <c r="ID134" s="205"/>
      <c r="IE134" s="205"/>
      <c r="IF134" s="205"/>
      <c r="IG134" s="205"/>
      <c r="IH134" s="205"/>
      <c r="II134" s="205"/>
      <c r="IJ134" s="205"/>
      <c r="IK134" s="205"/>
      <c r="IL134" s="205"/>
      <c r="IM134" s="205"/>
      <c r="IN134" s="205"/>
      <c r="IO134" s="205"/>
      <c r="IP134" s="205"/>
      <c r="IQ134" s="205"/>
      <c r="IR134" s="205"/>
      <c r="IS134" s="205"/>
    </row>
    <row r="135" spans="1:253" s="175" customFormat="1" ht="13.5">
      <c r="A135" s="176">
        <v>690</v>
      </c>
      <c r="B135" s="177">
        <v>444.5</v>
      </c>
      <c r="C135" s="178">
        <v>3905.9</v>
      </c>
      <c r="D135" s="179">
        <v>11.443</v>
      </c>
      <c r="E135" s="180">
        <v>222.2</v>
      </c>
      <c r="F135" s="178">
        <v>3905.9</v>
      </c>
      <c r="G135" s="179">
        <v>11.123</v>
      </c>
      <c r="H135" s="180">
        <v>148.17</v>
      </c>
      <c r="I135" s="178">
        <v>3905.9</v>
      </c>
      <c r="J135" s="179">
        <v>10.936</v>
      </c>
      <c r="K135" s="180">
        <v>111.12</v>
      </c>
      <c r="L135" s="178">
        <v>3905.9</v>
      </c>
      <c r="M135" s="179">
        <v>10.803</v>
      </c>
      <c r="N135" s="180">
        <v>88.9</v>
      </c>
      <c r="O135" s="178">
        <v>3905.9</v>
      </c>
      <c r="P135" s="179">
        <v>10.7</v>
      </c>
      <c r="Q135" s="180">
        <v>44.45</v>
      </c>
      <c r="R135" s="178">
        <v>3905.9</v>
      </c>
      <c r="S135" s="179">
        <v>10.38</v>
      </c>
      <c r="T135" s="180">
        <v>22.22</v>
      </c>
      <c r="U135" s="178">
        <v>3905.8</v>
      </c>
      <c r="V135" s="179">
        <v>10.06</v>
      </c>
      <c r="W135" s="180">
        <v>14.82</v>
      </c>
      <c r="X135" s="178">
        <v>3905.7</v>
      </c>
      <c r="Y135" s="179">
        <v>9.8728</v>
      </c>
      <c r="Z135" s="180">
        <v>11.11</v>
      </c>
      <c r="AA135" s="178">
        <v>3905.7</v>
      </c>
      <c r="AB135" s="179">
        <v>9.7399</v>
      </c>
      <c r="AC135" s="180">
        <v>8.889</v>
      </c>
      <c r="AD135" s="178">
        <v>3905.6</v>
      </c>
      <c r="AE135" s="179">
        <v>9.6369</v>
      </c>
      <c r="AF135" s="180">
        <v>7.407</v>
      </c>
      <c r="AG135" s="178">
        <v>3905.6</v>
      </c>
      <c r="AH135" s="179">
        <v>9.5527</v>
      </c>
      <c r="AI135" s="180">
        <v>6.349</v>
      </c>
      <c r="AJ135" s="178">
        <v>3905.5</v>
      </c>
      <c r="AK135" s="179">
        <v>9.4815</v>
      </c>
      <c r="AL135" s="180">
        <v>5.555</v>
      </c>
      <c r="AM135" s="178">
        <v>3905.4</v>
      </c>
      <c r="AN135" s="179">
        <v>9.4198</v>
      </c>
      <c r="AO135" s="180">
        <v>4.938</v>
      </c>
      <c r="AP135" s="178">
        <v>3905.4</v>
      </c>
      <c r="AQ135" s="179">
        <v>9.3654</v>
      </c>
      <c r="AR135" s="180">
        <v>4.444</v>
      </c>
      <c r="AS135" s="178">
        <v>3905.3</v>
      </c>
      <c r="AT135" s="179">
        <v>9.3168</v>
      </c>
      <c r="AU135" s="180">
        <v>2.221</v>
      </c>
      <c r="AV135" s="178">
        <v>3904.7</v>
      </c>
      <c r="AW135" s="179">
        <v>8.9964</v>
      </c>
      <c r="AX135" s="180">
        <v>1.48</v>
      </c>
      <c r="AY135" s="178">
        <v>3904</v>
      </c>
      <c r="AZ135" s="179">
        <v>8.8087</v>
      </c>
      <c r="BA135" s="180">
        <v>1.11</v>
      </c>
      <c r="BB135" s="178">
        <v>3903.4</v>
      </c>
      <c r="BC135" s="179">
        <v>8.6755</v>
      </c>
      <c r="BD135" s="180">
        <v>0.8876</v>
      </c>
      <c r="BE135" s="178">
        <v>3902.8</v>
      </c>
      <c r="BF135" s="179">
        <v>8.572</v>
      </c>
      <c r="BG135" s="180">
        <v>0.4431</v>
      </c>
      <c r="BH135" s="178">
        <v>3899.6</v>
      </c>
      <c r="BI135" s="179">
        <v>8.2495</v>
      </c>
      <c r="BJ135" s="180">
        <v>0.2949</v>
      </c>
      <c r="BK135" s="178">
        <v>3896.5</v>
      </c>
      <c r="BL135" s="179">
        <v>8.0599</v>
      </c>
      <c r="BM135" s="180">
        <v>0.2208</v>
      </c>
      <c r="BN135" s="178">
        <v>3893.3</v>
      </c>
      <c r="BO135" s="179">
        <v>7.9245</v>
      </c>
      <c r="BP135" s="210"/>
      <c r="BQ135" s="205"/>
      <c r="BR135" s="205"/>
      <c r="BS135" s="205"/>
      <c r="BT135" s="205"/>
      <c r="BU135" s="205"/>
      <c r="BV135" s="205"/>
      <c r="BW135" s="205"/>
      <c r="BX135" s="205"/>
      <c r="BY135" s="205"/>
      <c r="BZ135" s="205"/>
      <c r="CA135" s="205"/>
      <c r="CB135" s="205"/>
      <c r="CC135" s="205"/>
      <c r="CD135" s="205"/>
      <c r="CE135" s="205"/>
      <c r="CF135" s="205"/>
      <c r="CG135" s="205"/>
      <c r="CH135" s="205"/>
      <c r="CI135" s="205"/>
      <c r="CJ135" s="205"/>
      <c r="CK135" s="205"/>
      <c r="CL135" s="205"/>
      <c r="CM135" s="205"/>
      <c r="CN135" s="205"/>
      <c r="CO135" s="205"/>
      <c r="CP135" s="205"/>
      <c r="CQ135" s="205"/>
      <c r="CR135" s="205"/>
      <c r="CS135" s="205"/>
      <c r="CT135" s="205"/>
      <c r="CU135" s="205"/>
      <c r="CV135" s="205"/>
      <c r="CW135" s="205"/>
      <c r="CX135" s="205"/>
      <c r="CY135" s="205"/>
      <c r="CZ135" s="205"/>
      <c r="DA135" s="205"/>
      <c r="DB135" s="205"/>
      <c r="DC135" s="205"/>
      <c r="DD135" s="205"/>
      <c r="DE135" s="205"/>
      <c r="DF135" s="205"/>
      <c r="DG135" s="205"/>
      <c r="DH135" s="205"/>
      <c r="DI135" s="205"/>
      <c r="DJ135" s="205"/>
      <c r="DK135" s="205"/>
      <c r="DL135" s="205"/>
      <c r="DM135" s="205"/>
      <c r="DN135" s="205"/>
      <c r="DO135" s="205"/>
      <c r="DP135" s="205"/>
      <c r="DQ135" s="205"/>
      <c r="DR135" s="205"/>
      <c r="DS135" s="205"/>
      <c r="DT135" s="205"/>
      <c r="DU135" s="205"/>
      <c r="DV135" s="205"/>
      <c r="DW135" s="205"/>
      <c r="DX135" s="205"/>
      <c r="DY135" s="205"/>
      <c r="DZ135" s="205"/>
      <c r="EA135" s="205"/>
      <c r="EB135" s="205"/>
      <c r="EC135" s="205"/>
      <c r="ED135" s="205"/>
      <c r="EE135" s="205"/>
      <c r="EF135" s="205"/>
      <c r="EG135" s="205"/>
      <c r="EH135" s="205"/>
      <c r="EI135" s="205"/>
      <c r="EJ135" s="205"/>
      <c r="EK135" s="205"/>
      <c r="EL135" s="205"/>
      <c r="EM135" s="205"/>
      <c r="EN135" s="205"/>
      <c r="EO135" s="205"/>
      <c r="EP135" s="205"/>
      <c r="EQ135" s="205"/>
      <c r="ER135" s="205"/>
      <c r="ES135" s="205"/>
      <c r="ET135" s="205"/>
      <c r="EU135" s="205"/>
      <c r="EV135" s="205"/>
      <c r="EW135" s="205"/>
      <c r="EX135" s="205"/>
      <c r="EY135" s="205"/>
      <c r="EZ135" s="205"/>
      <c r="FA135" s="205"/>
      <c r="FB135" s="205"/>
      <c r="FC135" s="205"/>
      <c r="FD135" s="205"/>
      <c r="FE135" s="205"/>
      <c r="FF135" s="205"/>
      <c r="FG135" s="205"/>
      <c r="FH135" s="205"/>
      <c r="FI135" s="205"/>
      <c r="FJ135" s="205"/>
      <c r="FK135" s="205"/>
      <c r="FL135" s="205"/>
      <c r="FM135" s="205"/>
      <c r="FN135" s="205"/>
      <c r="FO135" s="205"/>
      <c r="FP135" s="205"/>
      <c r="FQ135" s="205"/>
      <c r="FR135" s="205"/>
      <c r="FS135" s="205"/>
      <c r="FT135" s="205"/>
      <c r="FU135" s="205"/>
      <c r="FV135" s="205"/>
      <c r="FW135" s="205"/>
      <c r="FX135" s="205"/>
      <c r="FY135" s="205"/>
      <c r="FZ135" s="205"/>
      <c r="GA135" s="205"/>
      <c r="GB135" s="205"/>
      <c r="GC135" s="205"/>
      <c r="GD135" s="205"/>
      <c r="GE135" s="205"/>
      <c r="GF135" s="205"/>
      <c r="GG135" s="205"/>
      <c r="GH135" s="205"/>
      <c r="GI135" s="205"/>
      <c r="GJ135" s="205"/>
      <c r="GK135" s="205"/>
      <c r="GL135" s="205"/>
      <c r="GM135" s="205"/>
      <c r="GN135" s="205"/>
      <c r="GO135" s="205"/>
      <c r="GP135" s="205"/>
      <c r="GQ135" s="205"/>
      <c r="GR135" s="205"/>
      <c r="GS135" s="205"/>
      <c r="GT135" s="205"/>
      <c r="GU135" s="205"/>
      <c r="GV135" s="205"/>
      <c r="GW135" s="205"/>
      <c r="GX135" s="205"/>
      <c r="GY135" s="205"/>
      <c r="GZ135" s="205"/>
      <c r="HA135" s="205"/>
      <c r="HB135" s="205"/>
      <c r="HC135" s="205"/>
      <c r="HD135" s="205"/>
      <c r="HE135" s="205"/>
      <c r="HF135" s="205"/>
      <c r="HG135" s="205"/>
      <c r="HH135" s="205"/>
      <c r="HI135" s="205"/>
      <c r="HJ135" s="205"/>
      <c r="HK135" s="205"/>
      <c r="HL135" s="205"/>
      <c r="HM135" s="205"/>
      <c r="HN135" s="205"/>
      <c r="HO135" s="205"/>
      <c r="HP135" s="205"/>
      <c r="HQ135" s="205"/>
      <c r="HR135" s="205"/>
      <c r="HS135" s="205"/>
      <c r="HT135" s="205"/>
      <c r="HU135" s="205"/>
      <c r="HV135" s="205"/>
      <c r="HW135" s="205"/>
      <c r="HX135" s="205"/>
      <c r="HY135" s="205"/>
      <c r="HZ135" s="205"/>
      <c r="IA135" s="205"/>
      <c r="IB135" s="205"/>
      <c r="IC135" s="205"/>
      <c r="ID135" s="205"/>
      <c r="IE135" s="205"/>
      <c r="IF135" s="205"/>
      <c r="IG135" s="205"/>
      <c r="IH135" s="205"/>
      <c r="II135" s="205"/>
      <c r="IJ135" s="205"/>
      <c r="IK135" s="205"/>
      <c r="IL135" s="205"/>
      <c r="IM135" s="205"/>
      <c r="IN135" s="205"/>
      <c r="IO135" s="205"/>
      <c r="IP135" s="205"/>
      <c r="IQ135" s="205"/>
      <c r="IR135" s="205"/>
      <c r="IS135" s="205"/>
    </row>
    <row r="136" spans="1:253" s="175" customFormat="1" ht="13.5">
      <c r="A136" s="176">
        <v>700</v>
      </c>
      <c r="B136" s="177">
        <v>449.12</v>
      </c>
      <c r="C136" s="178">
        <v>3928.6</v>
      </c>
      <c r="D136" s="179">
        <v>11.466</v>
      </c>
      <c r="E136" s="180">
        <v>224.6</v>
      </c>
      <c r="F136" s="178">
        <v>3928.6</v>
      </c>
      <c r="G136" s="179">
        <v>11.146</v>
      </c>
      <c r="H136" s="180">
        <v>149.7</v>
      </c>
      <c r="I136" s="178">
        <v>3928.6</v>
      </c>
      <c r="J136" s="179">
        <v>10.959</v>
      </c>
      <c r="K136" s="180">
        <v>112.28</v>
      </c>
      <c r="L136" s="178">
        <v>3928.6</v>
      </c>
      <c r="M136" s="179">
        <v>10.826</v>
      </c>
      <c r="N136" s="180">
        <v>89.82</v>
      </c>
      <c r="O136" s="178">
        <v>3928.6</v>
      </c>
      <c r="P136" s="179">
        <v>10.723</v>
      </c>
      <c r="Q136" s="180">
        <v>44.91</v>
      </c>
      <c r="R136" s="178">
        <v>3928.5</v>
      </c>
      <c r="S136" s="179">
        <v>10.403</v>
      </c>
      <c r="T136" s="180">
        <v>22.45</v>
      </c>
      <c r="U136" s="178">
        <v>3928.5</v>
      </c>
      <c r="V136" s="179">
        <v>10.083</v>
      </c>
      <c r="W136" s="180">
        <v>14.97</v>
      </c>
      <c r="X136" s="178">
        <v>3928.4</v>
      </c>
      <c r="Y136" s="179">
        <v>9.8961</v>
      </c>
      <c r="Z136" s="180">
        <v>11.23</v>
      </c>
      <c r="AA136" s="178">
        <v>3928.3</v>
      </c>
      <c r="AB136" s="179">
        <v>9.7633</v>
      </c>
      <c r="AC136" s="180">
        <v>8.981</v>
      </c>
      <c r="AD136" s="178">
        <v>3928.3</v>
      </c>
      <c r="AE136" s="179">
        <v>9.6603</v>
      </c>
      <c r="AF136" s="180">
        <v>7.484</v>
      </c>
      <c r="AG136" s="178">
        <v>3928.2</v>
      </c>
      <c r="AH136" s="179">
        <v>9.5761</v>
      </c>
      <c r="AI136" s="180">
        <v>6.415</v>
      </c>
      <c r="AJ136" s="178">
        <v>3928.2</v>
      </c>
      <c r="AK136" s="179">
        <v>9.5049</v>
      </c>
      <c r="AL136" s="180">
        <v>5.613</v>
      </c>
      <c r="AM136" s="178">
        <v>3928.1</v>
      </c>
      <c r="AN136" s="179">
        <v>9.4432</v>
      </c>
      <c r="AO136" s="180">
        <v>4.989</v>
      </c>
      <c r="AP136" s="178">
        <v>3928</v>
      </c>
      <c r="AQ136" s="179">
        <v>9.3888</v>
      </c>
      <c r="AR136" s="180">
        <v>4.49</v>
      </c>
      <c r="AS136" s="178">
        <v>3928</v>
      </c>
      <c r="AT136" s="179">
        <v>9.3402</v>
      </c>
      <c r="AU136" s="180">
        <v>2.244</v>
      </c>
      <c r="AV136" s="178">
        <v>3927.4</v>
      </c>
      <c r="AW136" s="179">
        <v>9.0198</v>
      </c>
      <c r="AX136" s="180">
        <v>1.496</v>
      </c>
      <c r="AY136" s="178">
        <v>3926.7</v>
      </c>
      <c r="AZ136" s="179">
        <v>8.8322</v>
      </c>
      <c r="BA136" s="180">
        <v>1.121</v>
      </c>
      <c r="BB136" s="178">
        <v>3926.1</v>
      </c>
      <c r="BC136" s="179">
        <v>8.6989</v>
      </c>
      <c r="BD136" s="180">
        <v>0.8969</v>
      </c>
      <c r="BE136" s="178">
        <v>3925.5</v>
      </c>
      <c r="BF136" s="179">
        <v>8.5954</v>
      </c>
      <c r="BG136" s="180">
        <v>0.4478</v>
      </c>
      <c r="BH136" s="178">
        <v>3922.4</v>
      </c>
      <c r="BI136" s="179">
        <v>8.2731</v>
      </c>
      <c r="BJ136" s="180">
        <v>0.298</v>
      </c>
      <c r="BK136" s="178">
        <v>3919.4</v>
      </c>
      <c r="BL136" s="179">
        <v>8.0835</v>
      </c>
      <c r="BM136" s="180">
        <v>0.2232</v>
      </c>
      <c r="BN136" s="178">
        <v>3916.3</v>
      </c>
      <c r="BO136" s="179">
        <v>7.9483</v>
      </c>
      <c r="BP136" s="210"/>
      <c r="BQ136" s="205"/>
      <c r="BR136" s="205"/>
      <c r="BS136" s="205"/>
      <c r="BT136" s="205"/>
      <c r="BU136" s="205"/>
      <c r="BV136" s="205"/>
      <c r="BW136" s="205"/>
      <c r="BX136" s="205"/>
      <c r="BY136" s="205"/>
      <c r="BZ136" s="205"/>
      <c r="CA136" s="205"/>
      <c r="CB136" s="205"/>
      <c r="CC136" s="205"/>
      <c r="CD136" s="205"/>
      <c r="CE136" s="205"/>
      <c r="CF136" s="205"/>
      <c r="CG136" s="205"/>
      <c r="CH136" s="205"/>
      <c r="CI136" s="205"/>
      <c r="CJ136" s="205"/>
      <c r="CK136" s="205"/>
      <c r="CL136" s="205"/>
      <c r="CM136" s="205"/>
      <c r="CN136" s="205"/>
      <c r="CO136" s="205"/>
      <c r="CP136" s="205"/>
      <c r="CQ136" s="205"/>
      <c r="CR136" s="205"/>
      <c r="CS136" s="205"/>
      <c r="CT136" s="205"/>
      <c r="CU136" s="205"/>
      <c r="CV136" s="205"/>
      <c r="CW136" s="205"/>
      <c r="CX136" s="205"/>
      <c r="CY136" s="205"/>
      <c r="CZ136" s="205"/>
      <c r="DA136" s="205"/>
      <c r="DB136" s="205"/>
      <c r="DC136" s="205"/>
      <c r="DD136" s="205"/>
      <c r="DE136" s="205"/>
      <c r="DF136" s="205"/>
      <c r="DG136" s="205"/>
      <c r="DH136" s="205"/>
      <c r="DI136" s="205"/>
      <c r="DJ136" s="205"/>
      <c r="DK136" s="205"/>
      <c r="DL136" s="205"/>
      <c r="DM136" s="205"/>
      <c r="DN136" s="205"/>
      <c r="DO136" s="205"/>
      <c r="DP136" s="205"/>
      <c r="DQ136" s="205"/>
      <c r="DR136" s="205"/>
      <c r="DS136" s="205"/>
      <c r="DT136" s="205"/>
      <c r="DU136" s="205"/>
      <c r="DV136" s="205"/>
      <c r="DW136" s="205"/>
      <c r="DX136" s="205"/>
      <c r="DY136" s="205"/>
      <c r="DZ136" s="205"/>
      <c r="EA136" s="205"/>
      <c r="EB136" s="205"/>
      <c r="EC136" s="205"/>
      <c r="ED136" s="205"/>
      <c r="EE136" s="205"/>
      <c r="EF136" s="205"/>
      <c r="EG136" s="205"/>
      <c r="EH136" s="205"/>
      <c r="EI136" s="205"/>
      <c r="EJ136" s="205"/>
      <c r="EK136" s="205"/>
      <c r="EL136" s="205"/>
      <c r="EM136" s="205"/>
      <c r="EN136" s="205"/>
      <c r="EO136" s="205"/>
      <c r="EP136" s="205"/>
      <c r="EQ136" s="205"/>
      <c r="ER136" s="205"/>
      <c r="ES136" s="205"/>
      <c r="ET136" s="205"/>
      <c r="EU136" s="205"/>
      <c r="EV136" s="205"/>
      <c r="EW136" s="205"/>
      <c r="EX136" s="205"/>
      <c r="EY136" s="205"/>
      <c r="EZ136" s="205"/>
      <c r="FA136" s="205"/>
      <c r="FB136" s="205"/>
      <c r="FC136" s="205"/>
      <c r="FD136" s="205"/>
      <c r="FE136" s="205"/>
      <c r="FF136" s="205"/>
      <c r="FG136" s="205"/>
      <c r="FH136" s="205"/>
      <c r="FI136" s="205"/>
      <c r="FJ136" s="205"/>
      <c r="FK136" s="205"/>
      <c r="FL136" s="205"/>
      <c r="FM136" s="205"/>
      <c r="FN136" s="205"/>
      <c r="FO136" s="205"/>
      <c r="FP136" s="205"/>
      <c r="FQ136" s="205"/>
      <c r="FR136" s="205"/>
      <c r="FS136" s="205"/>
      <c r="FT136" s="205"/>
      <c r="FU136" s="205"/>
      <c r="FV136" s="205"/>
      <c r="FW136" s="205"/>
      <c r="FX136" s="205"/>
      <c r="FY136" s="205"/>
      <c r="FZ136" s="205"/>
      <c r="GA136" s="205"/>
      <c r="GB136" s="205"/>
      <c r="GC136" s="205"/>
      <c r="GD136" s="205"/>
      <c r="GE136" s="205"/>
      <c r="GF136" s="205"/>
      <c r="GG136" s="205"/>
      <c r="GH136" s="205"/>
      <c r="GI136" s="205"/>
      <c r="GJ136" s="205"/>
      <c r="GK136" s="205"/>
      <c r="GL136" s="205"/>
      <c r="GM136" s="205"/>
      <c r="GN136" s="205"/>
      <c r="GO136" s="205"/>
      <c r="GP136" s="205"/>
      <c r="GQ136" s="205"/>
      <c r="GR136" s="205"/>
      <c r="GS136" s="205"/>
      <c r="GT136" s="205"/>
      <c r="GU136" s="205"/>
      <c r="GV136" s="205"/>
      <c r="GW136" s="205"/>
      <c r="GX136" s="205"/>
      <c r="GY136" s="205"/>
      <c r="GZ136" s="205"/>
      <c r="HA136" s="205"/>
      <c r="HB136" s="205"/>
      <c r="HC136" s="205"/>
      <c r="HD136" s="205"/>
      <c r="HE136" s="205"/>
      <c r="HF136" s="205"/>
      <c r="HG136" s="205"/>
      <c r="HH136" s="205"/>
      <c r="HI136" s="205"/>
      <c r="HJ136" s="205"/>
      <c r="HK136" s="205"/>
      <c r="HL136" s="205"/>
      <c r="HM136" s="205"/>
      <c r="HN136" s="205"/>
      <c r="HO136" s="205"/>
      <c r="HP136" s="205"/>
      <c r="HQ136" s="205"/>
      <c r="HR136" s="205"/>
      <c r="HS136" s="205"/>
      <c r="HT136" s="205"/>
      <c r="HU136" s="205"/>
      <c r="HV136" s="205"/>
      <c r="HW136" s="205"/>
      <c r="HX136" s="205"/>
      <c r="HY136" s="205"/>
      <c r="HZ136" s="205"/>
      <c r="IA136" s="205"/>
      <c r="IB136" s="205"/>
      <c r="IC136" s="205"/>
      <c r="ID136" s="205"/>
      <c r="IE136" s="205"/>
      <c r="IF136" s="205"/>
      <c r="IG136" s="205"/>
      <c r="IH136" s="205"/>
      <c r="II136" s="205"/>
      <c r="IJ136" s="205"/>
      <c r="IK136" s="205"/>
      <c r="IL136" s="205"/>
      <c r="IM136" s="205"/>
      <c r="IN136" s="205"/>
      <c r="IO136" s="205"/>
      <c r="IP136" s="205"/>
      <c r="IQ136" s="205"/>
      <c r="IR136" s="205"/>
      <c r="IS136" s="205"/>
    </row>
    <row r="137" spans="1:253" s="175" customFormat="1" ht="13.5">
      <c r="A137" s="176">
        <v>710</v>
      </c>
      <c r="B137" s="177">
        <v>453.73</v>
      </c>
      <c r="C137" s="178">
        <v>3951.3</v>
      </c>
      <c r="D137" s="179">
        <v>11.489</v>
      </c>
      <c r="E137" s="180">
        <v>226.9</v>
      </c>
      <c r="F137" s="178">
        <v>3951.3</v>
      </c>
      <c r="G137" s="179">
        <v>11.169</v>
      </c>
      <c r="H137" s="180">
        <v>151.24</v>
      </c>
      <c r="I137" s="178">
        <v>3951.3</v>
      </c>
      <c r="J137" s="179">
        <v>10.982</v>
      </c>
      <c r="K137" s="180">
        <v>113.43</v>
      </c>
      <c r="L137" s="178">
        <v>3951.3</v>
      </c>
      <c r="M137" s="179">
        <v>10.849</v>
      </c>
      <c r="N137" s="180">
        <v>90.74</v>
      </c>
      <c r="O137" s="178">
        <v>3951.3</v>
      </c>
      <c r="P137" s="179">
        <v>10.746</v>
      </c>
      <c r="Q137" s="180">
        <v>45.37</v>
      </c>
      <c r="R137" s="178">
        <v>3951.2</v>
      </c>
      <c r="S137" s="179">
        <v>10.426</v>
      </c>
      <c r="T137" s="180">
        <v>22.68</v>
      </c>
      <c r="U137" s="178">
        <v>3951.2</v>
      </c>
      <c r="V137" s="179">
        <v>10.106</v>
      </c>
      <c r="W137" s="180">
        <v>15.12</v>
      </c>
      <c r="X137" s="178">
        <v>3951.1</v>
      </c>
      <c r="Y137" s="179">
        <v>9.9194</v>
      </c>
      <c r="Z137" s="180">
        <v>11.34</v>
      </c>
      <c r="AA137" s="178">
        <v>3951.1</v>
      </c>
      <c r="AB137" s="179">
        <v>9.7866</v>
      </c>
      <c r="AC137" s="180">
        <v>9.073</v>
      </c>
      <c r="AD137" s="178">
        <v>3951</v>
      </c>
      <c r="AE137" s="179">
        <v>9.6835</v>
      </c>
      <c r="AF137" s="180">
        <v>7.561</v>
      </c>
      <c r="AG137" s="178">
        <v>3950.9</v>
      </c>
      <c r="AH137" s="179">
        <v>9.5993</v>
      </c>
      <c r="AI137" s="180">
        <v>6.481</v>
      </c>
      <c r="AJ137" s="178">
        <v>3950.9</v>
      </c>
      <c r="AK137" s="179">
        <v>9.5281</v>
      </c>
      <c r="AL137" s="180">
        <v>5.67</v>
      </c>
      <c r="AM137" s="178">
        <v>3950.8</v>
      </c>
      <c r="AN137" s="179">
        <v>9.4665</v>
      </c>
      <c r="AO137" s="180">
        <v>5.04</v>
      </c>
      <c r="AP137" s="178">
        <v>3950.8</v>
      </c>
      <c r="AQ137" s="179">
        <v>9.4121</v>
      </c>
      <c r="AR137" s="180">
        <v>4.536</v>
      </c>
      <c r="AS137" s="178">
        <v>3950.7</v>
      </c>
      <c r="AT137" s="179">
        <v>9.3634</v>
      </c>
      <c r="AU137" s="180">
        <v>2.267</v>
      </c>
      <c r="AV137" s="178">
        <v>3950.1</v>
      </c>
      <c r="AW137" s="179">
        <v>9.043</v>
      </c>
      <c r="AX137" s="180">
        <v>1.511</v>
      </c>
      <c r="AY137" s="178">
        <v>3949.5</v>
      </c>
      <c r="AZ137" s="179">
        <v>8.8554</v>
      </c>
      <c r="BA137" s="180">
        <v>1.133</v>
      </c>
      <c r="BB137" s="178">
        <v>3948.9</v>
      </c>
      <c r="BC137" s="179">
        <v>8.7222</v>
      </c>
      <c r="BD137" s="180">
        <v>0.9062</v>
      </c>
      <c r="BE137" s="178">
        <v>3948.3</v>
      </c>
      <c r="BF137" s="179">
        <v>8.6187</v>
      </c>
      <c r="BG137" s="180">
        <v>0.4524</v>
      </c>
      <c r="BH137" s="178">
        <v>3945.3</v>
      </c>
      <c r="BI137" s="179">
        <v>8.2965</v>
      </c>
      <c r="BJ137" s="180">
        <v>0.3012</v>
      </c>
      <c r="BK137" s="178">
        <v>3942.3</v>
      </c>
      <c r="BL137" s="179">
        <v>8.107</v>
      </c>
      <c r="BM137" s="180">
        <v>0.2256</v>
      </c>
      <c r="BN137" s="178">
        <v>3939.3</v>
      </c>
      <c r="BO137" s="179">
        <v>7.9718</v>
      </c>
      <c r="BP137" s="210"/>
      <c r="BQ137" s="205"/>
      <c r="BR137" s="205"/>
      <c r="BS137" s="205"/>
      <c r="BT137" s="205"/>
      <c r="BU137" s="205"/>
      <c r="BV137" s="205"/>
      <c r="BW137" s="205"/>
      <c r="BX137" s="205"/>
      <c r="BY137" s="205"/>
      <c r="BZ137" s="205"/>
      <c r="CA137" s="205"/>
      <c r="CB137" s="205"/>
      <c r="CC137" s="205"/>
      <c r="CD137" s="205"/>
      <c r="CE137" s="205"/>
      <c r="CF137" s="205"/>
      <c r="CG137" s="205"/>
      <c r="CH137" s="205"/>
      <c r="CI137" s="205"/>
      <c r="CJ137" s="205"/>
      <c r="CK137" s="205"/>
      <c r="CL137" s="205"/>
      <c r="CM137" s="205"/>
      <c r="CN137" s="205"/>
      <c r="CO137" s="205"/>
      <c r="CP137" s="205"/>
      <c r="CQ137" s="205"/>
      <c r="CR137" s="205"/>
      <c r="CS137" s="205"/>
      <c r="CT137" s="205"/>
      <c r="CU137" s="205"/>
      <c r="CV137" s="205"/>
      <c r="CW137" s="205"/>
      <c r="CX137" s="205"/>
      <c r="CY137" s="205"/>
      <c r="CZ137" s="205"/>
      <c r="DA137" s="205"/>
      <c r="DB137" s="205"/>
      <c r="DC137" s="205"/>
      <c r="DD137" s="205"/>
      <c r="DE137" s="205"/>
      <c r="DF137" s="205"/>
      <c r="DG137" s="205"/>
      <c r="DH137" s="205"/>
      <c r="DI137" s="205"/>
      <c r="DJ137" s="205"/>
      <c r="DK137" s="205"/>
      <c r="DL137" s="205"/>
      <c r="DM137" s="205"/>
      <c r="DN137" s="205"/>
      <c r="DO137" s="205"/>
      <c r="DP137" s="205"/>
      <c r="DQ137" s="205"/>
      <c r="DR137" s="205"/>
      <c r="DS137" s="205"/>
      <c r="DT137" s="205"/>
      <c r="DU137" s="205"/>
      <c r="DV137" s="205"/>
      <c r="DW137" s="205"/>
      <c r="DX137" s="205"/>
      <c r="DY137" s="205"/>
      <c r="DZ137" s="205"/>
      <c r="EA137" s="205"/>
      <c r="EB137" s="205"/>
      <c r="EC137" s="205"/>
      <c r="ED137" s="205"/>
      <c r="EE137" s="205"/>
      <c r="EF137" s="205"/>
      <c r="EG137" s="205"/>
      <c r="EH137" s="205"/>
      <c r="EI137" s="205"/>
      <c r="EJ137" s="205"/>
      <c r="EK137" s="205"/>
      <c r="EL137" s="205"/>
      <c r="EM137" s="205"/>
      <c r="EN137" s="205"/>
      <c r="EO137" s="205"/>
      <c r="EP137" s="205"/>
      <c r="EQ137" s="205"/>
      <c r="ER137" s="205"/>
      <c r="ES137" s="205"/>
      <c r="ET137" s="205"/>
      <c r="EU137" s="205"/>
      <c r="EV137" s="205"/>
      <c r="EW137" s="205"/>
      <c r="EX137" s="205"/>
      <c r="EY137" s="205"/>
      <c r="EZ137" s="205"/>
      <c r="FA137" s="205"/>
      <c r="FB137" s="205"/>
      <c r="FC137" s="205"/>
      <c r="FD137" s="205"/>
      <c r="FE137" s="205"/>
      <c r="FF137" s="205"/>
      <c r="FG137" s="205"/>
      <c r="FH137" s="205"/>
      <c r="FI137" s="205"/>
      <c r="FJ137" s="205"/>
      <c r="FK137" s="205"/>
      <c r="FL137" s="205"/>
      <c r="FM137" s="205"/>
      <c r="FN137" s="205"/>
      <c r="FO137" s="205"/>
      <c r="FP137" s="205"/>
      <c r="FQ137" s="205"/>
      <c r="FR137" s="205"/>
      <c r="FS137" s="205"/>
      <c r="FT137" s="205"/>
      <c r="FU137" s="205"/>
      <c r="FV137" s="205"/>
      <c r="FW137" s="205"/>
      <c r="FX137" s="205"/>
      <c r="FY137" s="205"/>
      <c r="FZ137" s="205"/>
      <c r="GA137" s="205"/>
      <c r="GB137" s="205"/>
      <c r="GC137" s="205"/>
      <c r="GD137" s="205"/>
      <c r="GE137" s="205"/>
      <c r="GF137" s="205"/>
      <c r="GG137" s="205"/>
      <c r="GH137" s="205"/>
      <c r="GI137" s="205"/>
      <c r="GJ137" s="205"/>
      <c r="GK137" s="205"/>
      <c r="GL137" s="205"/>
      <c r="GM137" s="205"/>
      <c r="GN137" s="205"/>
      <c r="GO137" s="205"/>
      <c r="GP137" s="205"/>
      <c r="GQ137" s="205"/>
      <c r="GR137" s="205"/>
      <c r="GS137" s="205"/>
      <c r="GT137" s="205"/>
      <c r="GU137" s="205"/>
      <c r="GV137" s="205"/>
      <c r="GW137" s="205"/>
      <c r="GX137" s="205"/>
      <c r="GY137" s="205"/>
      <c r="GZ137" s="205"/>
      <c r="HA137" s="205"/>
      <c r="HB137" s="205"/>
      <c r="HC137" s="205"/>
      <c r="HD137" s="205"/>
      <c r="HE137" s="205"/>
      <c r="HF137" s="205"/>
      <c r="HG137" s="205"/>
      <c r="HH137" s="205"/>
      <c r="HI137" s="205"/>
      <c r="HJ137" s="205"/>
      <c r="HK137" s="205"/>
      <c r="HL137" s="205"/>
      <c r="HM137" s="205"/>
      <c r="HN137" s="205"/>
      <c r="HO137" s="205"/>
      <c r="HP137" s="205"/>
      <c r="HQ137" s="205"/>
      <c r="HR137" s="205"/>
      <c r="HS137" s="205"/>
      <c r="HT137" s="205"/>
      <c r="HU137" s="205"/>
      <c r="HV137" s="205"/>
      <c r="HW137" s="205"/>
      <c r="HX137" s="205"/>
      <c r="HY137" s="205"/>
      <c r="HZ137" s="205"/>
      <c r="IA137" s="205"/>
      <c r="IB137" s="205"/>
      <c r="IC137" s="205"/>
      <c r="ID137" s="205"/>
      <c r="IE137" s="205"/>
      <c r="IF137" s="205"/>
      <c r="IG137" s="205"/>
      <c r="IH137" s="205"/>
      <c r="II137" s="205"/>
      <c r="IJ137" s="205"/>
      <c r="IK137" s="205"/>
      <c r="IL137" s="205"/>
      <c r="IM137" s="205"/>
      <c r="IN137" s="205"/>
      <c r="IO137" s="205"/>
      <c r="IP137" s="205"/>
      <c r="IQ137" s="205"/>
      <c r="IR137" s="205"/>
      <c r="IS137" s="205"/>
    </row>
    <row r="138" spans="1:253" s="175" customFormat="1" ht="13.5">
      <c r="A138" s="176">
        <v>720</v>
      </c>
      <c r="B138" s="177">
        <v>458.35</v>
      </c>
      <c r="C138" s="178">
        <v>3974.1</v>
      </c>
      <c r="D138" s="179">
        <v>11.512</v>
      </c>
      <c r="E138" s="180">
        <v>229.2</v>
      </c>
      <c r="F138" s="178">
        <v>3974.1</v>
      </c>
      <c r="G138" s="179">
        <v>11.192</v>
      </c>
      <c r="H138" s="180">
        <v>152.78</v>
      </c>
      <c r="I138" s="178">
        <v>3974.1</v>
      </c>
      <c r="J138" s="179">
        <v>11.005</v>
      </c>
      <c r="K138" s="180">
        <v>114.59</v>
      </c>
      <c r="L138" s="178">
        <v>3974.1</v>
      </c>
      <c r="M138" s="179">
        <v>10.872</v>
      </c>
      <c r="N138" s="180">
        <v>91.67</v>
      </c>
      <c r="O138" s="178">
        <v>3974.1</v>
      </c>
      <c r="P138" s="179">
        <v>10.769</v>
      </c>
      <c r="Q138" s="180">
        <v>45.83</v>
      </c>
      <c r="R138" s="178">
        <v>3974</v>
      </c>
      <c r="S138" s="179">
        <v>10.45</v>
      </c>
      <c r="T138" s="180">
        <v>22.92</v>
      </c>
      <c r="U138" s="178">
        <v>3974</v>
      </c>
      <c r="V138" s="179">
        <v>10.13</v>
      </c>
      <c r="W138" s="180">
        <v>15.28</v>
      </c>
      <c r="X138" s="178">
        <v>3973.9</v>
      </c>
      <c r="Y138" s="179">
        <v>9.9424</v>
      </c>
      <c r="Z138" s="180">
        <v>11.46</v>
      </c>
      <c r="AA138" s="178">
        <v>3973.9</v>
      </c>
      <c r="AB138" s="179">
        <v>9.8096</v>
      </c>
      <c r="AC138" s="180">
        <v>9.166</v>
      </c>
      <c r="AD138" s="178">
        <v>3973.8</v>
      </c>
      <c r="AE138" s="179">
        <v>9.7066</v>
      </c>
      <c r="AF138" s="180">
        <v>7.638</v>
      </c>
      <c r="AG138" s="178">
        <v>3973.7</v>
      </c>
      <c r="AH138" s="179">
        <v>9.6224</v>
      </c>
      <c r="AI138" s="180">
        <v>6.547</v>
      </c>
      <c r="AJ138" s="178">
        <v>3973.7</v>
      </c>
      <c r="AK138" s="179">
        <v>9.5512</v>
      </c>
      <c r="AL138" s="180">
        <v>5.728</v>
      </c>
      <c r="AM138" s="178">
        <v>3973.6</v>
      </c>
      <c r="AN138" s="179">
        <v>9.4895</v>
      </c>
      <c r="AO138" s="180">
        <v>5.091</v>
      </c>
      <c r="AP138" s="178">
        <v>3973.6</v>
      </c>
      <c r="AQ138" s="179">
        <v>9.4351</v>
      </c>
      <c r="AR138" s="180">
        <v>4.582</v>
      </c>
      <c r="AS138" s="178">
        <v>3973.5</v>
      </c>
      <c r="AT138" s="179">
        <v>9.3865</v>
      </c>
      <c r="AU138" s="180">
        <v>2.29</v>
      </c>
      <c r="AV138" s="178">
        <v>3972.9</v>
      </c>
      <c r="AW138" s="179">
        <v>9.0661</v>
      </c>
      <c r="AX138" s="180">
        <v>1.527</v>
      </c>
      <c r="AY138" s="178">
        <v>3972.3</v>
      </c>
      <c r="AZ138" s="179">
        <v>8.8785</v>
      </c>
      <c r="BA138" s="180">
        <v>1.145</v>
      </c>
      <c r="BB138" s="178">
        <v>3971.7</v>
      </c>
      <c r="BC138" s="179">
        <v>8.7453</v>
      </c>
      <c r="BD138" s="180">
        <v>0.9154</v>
      </c>
      <c r="BE138" s="178">
        <v>3971.2</v>
      </c>
      <c r="BF138" s="179">
        <v>8.6419</v>
      </c>
      <c r="BG138" s="180">
        <v>0.4571</v>
      </c>
      <c r="BH138" s="178">
        <v>3968.2</v>
      </c>
      <c r="BI138" s="179">
        <v>8.3197</v>
      </c>
      <c r="BJ138" s="180">
        <v>0.3043</v>
      </c>
      <c r="BK138" s="178">
        <v>3965.3</v>
      </c>
      <c r="BL138" s="179">
        <v>8.1302</v>
      </c>
      <c r="BM138" s="180">
        <v>0.2279</v>
      </c>
      <c r="BN138" s="178">
        <v>3962.4</v>
      </c>
      <c r="BO138" s="179">
        <v>7.9952</v>
      </c>
      <c r="BP138" s="210"/>
      <c r="BQ138" s="205"/>
      <c r="BR138" s="205"/>
      <c r="BS138" s="205"/>
      <c r="BT138" s="205"/>
      <c r="BU138" s="205"/>
      <c r="BV138" s="205"/>
      <c r="BW138" s="205"/>
      <c r="BX138" s="205"/>
      <c r="BY138" s="205"/>
      <c r="BZ138" s="205"/>
      <c r="CA138" s="205"/>
      <c r="CB138" s="205"/>
      <c r="CC138" s="205"/>
      <c r="CD138" s="205"/>
      <c r="CE138" s="205"/>
      <c r="CF138" s="205"/>
      <c r="CG138" s="205"/>
      <c r="CH138" s="205"/>
      <c r="CI138" s="205"/>
      <c r="CJ138" s="205"/>
      <c r="CK138" s="205"/>
      <c r="CL138" s="205"/>
      <c r="CM138" s="205"/>
      <c r="CN138" s="205"/>
      <c r="CO138" s="205"/>
      <c r="CP138" s="205"/>
      <c r="CQ138" s="205"/>
      <c r="CR138" s="205"/>
      <c r="CS138" s="205"/>
      <c r="CT138" s="205"/>
      <c r="CU138" s="205"/>
      <c r="CV138" s="205"/>
      <c r="CW138" s="205"/>
      <c r="CX138" s="205"/>
      <c r="CY138" s="205"/>
      <c r="CZ138" s="205"/>
      <c r="DA138" s="205"/>
      <c r="DB138" s="205"/>
      <c r="DC138" s="205"/>
      <c r="DD138" s="205"/>
      <c r="DE138" s="205"/>
      <c r="DF138" s="205"/>
      <c r="DG138" s="205"/>
      <c r="DH138" s="205"/>
      <c r="DI138" s="205"/>
      <c r="DJ138" s="205"/>
      <c r="DK138" s="205"/>
      <c r="DL138" s="205"/>
      <c r="DM138" s="205"/>
      <c r="DN138" s="205"/>
      <c r="DO138" s="205"/>
      <c r="DP138" s="205"/>
      <c r="DQ138" s="205"/>
      <c r="DR138" s="205"/>
      <c r="DS138" s="205"/>
      <c r="DT138" s="205"/>
      <c r="DU138" s="205"/>
      <c r="DV138" s="205"/>
      <c r="DW138" s="205"/>
      <c r="DX138" s="205"/>
      <c r="DY138" s="205"/>
      <c r="DZ138" s="205"/>
      <c r="EA138" s="205"/>
      <c r="EB138" s="205"/>
      <c r="EC138" s="205"/>
      <c r="ED138" s="205"/>
      <c r="EE138" s="205"/>
      <c r="EF138" s="205"/>
      <c r="EG138" s="205"/>
      <c r="EH138" s="205"/>
      <c r="EI138" s="205"/>
      <c r="EJ138" s="205"/>
      <c r="EK138" s="205"/>
      <c r="EL138" s="205"/>
      <c r="EM138" s="205"/>
      <c r="EN138" s="205"/>
      <c r="EO138" s="205"/>
      <c r="EP138" s="205"/>
      <c r="EQ138" s="205"/>
      <c r="ER138" s="205"/>
      <c r="ES138" s="205"/>
      <c r="ET138" s="205"/>
      <c r="EU138" s="205"/>
      <c r="EV138" s="205"/>
      <c r="EW138" s="205"/>
      <c r="EX138" s="205"/>
      <c r="EY138" s="205"/>
      <c r="EZ138" s="205"/>
      <c r="FA138" s="205"/>
      <c r="FB138" s="205"/>
      <c r="FC138" s="205"/>
      <c r="FD138" s="205"/>
      <c r="FE138" s="205"/>
      <c r="FF138" s="205"/>
      <c r="FG138" s="205"/>
      <c r="FH138" s="205"/>
      <c r="FI138" s="205"/>
      <c r="FJ138" s="205"/>
      <c r="FK138" s="205"/>
      <c r="FL138" s="205"/>
      <c r="FM138" s="205"/>
      <c r="FN138" s="205"/>
      <c r="FO138" s="205"/>
      <c r="FP138" s="205"/>
      <c r="FQ138" s="205"/>
      <c r="FR138" s="205"/>
      <c r="FS138" s="205"/>
      <c r="FT138" s="205"/>
      <c r="FU138" s="205"/>
      <c r="FV138" s="205"/>
      <c r="FW138" s="205"/>
      <c r="FX138" s="205"/>
      <c r="FY138" s="205"/>
      <c r="FZ138" s="205"/>
      <c r="GA138" s="205"/>
      <c r="GB138" s="205"/>
      <c r="GC138" s="205"/>
      <c r="GD138" s="205"/>
      <c r="GE138" s="205"/>
      <c r="GF138" s="205"/>
      <c r="GG138" s="205"/>
      <c r="GH138" s="205"/>
      <c r="GI138" s="205"/>
      <c r="GJ138" s="205"/>
      <c r="GK138" s="205"/>
      <c r="GL138" s="205"/>
      <c r="GM138" s="205"/>
      <c r="GN138" s="205"/>
      <c r="GO138" s="205"/>
      <c r="GP138" s="205"/>
      <c r="GQ138" s="205"/>
      <c r="GR138" s="205"/>
      <c r="GS138" s="205"/>
      <c r="GT138" s="205"/>
      <c r="GU138" s="205"/>
      <c r="GV138" s="205"/>
      <c r="GW138" s="205"/>
      <c r="GX138" s="205"/>
      <c r="GY138" s="205"/>
      <c r="GZ138" s="205"/>
      <c r="HA138" s="205"/>
      <c r="HB138" s="205"/>
      <c r="HC138" s="205"/>
      <c r="HD138" s="205"/>
      <c r="HE138" s="205"/>
      <c r="HF138" s="205"/>
      <c r="HG138" s="205"/>
      <c r="HH138" s="205"/>
      <c r="HI138" s="205"/>
      <c r="HJ138" s="205"/>
      <c r="HK138" s="205"/>
      <c r="HL138" s="205"/>
      <c r="HM138" s="205"/>
      <c r="HN138" s="205"/>
      <c r="HO138" s="205"/>
      <c r="HP138" s="205"/>
      <c r="HQ138" s="205"/>
      <c r="HR138" s="205"/>
      <c r="HS138" s="205"/>
      <c r="HT138" s="205"/>
      <c r="HU138" s="205"/>
      <c r="HV138" s="205"/>
      <c r="HW138" s="205"/>
      <c r="HX138" s="205"/>
      <c r="HY138" s="205"/>
      <c r="HZ138" s="205"/>
      <c r="IA138" s="205"/>
      <c r="IB138" s="205"/>
      <c r="IC138" s="205"/>
      <c r="ID138" s="205"/>
      <c r="IE138" s="205"/>
      <c r="IF138" s="205"/>
      <c r="IG138" s="205"/>
      <c r="IH138" s="205"/>
      <c r="II138" s="205"/>
      <c r="IJ138" s="205"/>
      <c r="IK138" s="205"/>
      <c r="IL138" s="205"/>
      <c r="IM138" s="205"/>
      <c r="IN138" s="205"/>
      <c r="IO138" s="205"/>
      <c r="IP138" s="205"/>
      <c r="IQ138" s="205"/>
      <c r="IR138" s="205"/>
      <c r="IS138" s="205"/>
    </row>
    <row r="139" spans="1:253" s="175" customFormat="1" ht="13.5">
      <c r="A139" s="176">
        <v>730</v>
      </c>
      <c r="B139" s="177">
        <v>462.96</v>
      </c>
      <c r="C139" s="178">
        <v>3996.9</v>
      </c>
      <c r="D139" s="179">
        <v>11.535</v>
      </c>
      <c r="E139" s="180">
        <v>231.5</v>
      </c>
      <c r="F139" s="178">
        <v>3996.9</v>
      </c>
      <c r="G139" s="179">
        <v>11.215</v>
      </c>
      <c r="H139" s="180">
        <v>154.32</v>
      </c>
      <c r="I139" s="178">
        <v>3996.9</v>
      </c>
      <c r="J139" s="179">
        <v>11.028</v>
      </c>
      <c r="K139" s="180">
        <v>115.74</v>
      </c>
      <c r="L139" s="178">
        <v>3996.9</v>
      </c>
      <c r="M139" s="179">
        <v>10.895</v>
      </c>
      <c r="N139" s="180">
        <v>92.59</v>
      </c>
      <c r="O139" s="178">
        <v>3996.9</v>
      </c>
      <c r="P139" s="179">
        <v>10.792</v>
      </c>
      <c r="Q139" s="180">
        <v>46.3</v>
      </c>
      <c r="R139" s="178">
        <v>3996.9</v>
      </c>
      <c r="S139" s="179">
        <v>10.472</v>
      </c>
      <c r="T139" s="180">
        <v>23.15</v>
      </c>
      <c r="U139" s="178">
        <v>3996.8</v>
      </c>
      <c r="V139" s="179">
        <v>10.153</v>
      </c>
      <c r="W139" s="180">
        <v>15.43</v>
      </c>
      <c r="X139" s="178">
        <v>3996.8</v>
      </c>
      <c r="Y139" s="179">
        <v>9.9653</v>
      </c>
      <c r="Z139" s="180">
        <v>11.57</v>
      </c>
      <c r="AA139" s="178">
        <v>3996.7</v>
      </c>
      <c r="AB139" s="179">
        <v>9.8325</v>
      </c>
      <c r="AC139" s="180">
        <v>9.258</v>
      </c>
      <c r="AD139" s="178">
        <v>3996.7</v>
      </c>
      <c r="AE139" s="179">
        <v>9.7295</v>
      </c>
      <c r="AF139" s="180">
        <v>7.715</v>
      </c>
      <c r="AG139" s="178">
        <v>3996.6</v>
      </c>
      <c r="AH139" s="179">
        <v>9.6453</v>
      </c>
      <c r="AI139" s="180">
        <v>6.613</v>
      </c>
      <c r="AJ139" s="178">
        <v>3996.5</v>
      </c>
      <c r="AK139" s="179">
        <v>9.5741</v>
      </c>
      <c r="AL139" s="180">
        <v>5.786</v>
      </c>
      <c r="AM139" s="178">
        <v>3996.5</v>
      </c>
      <c r="AN139" s="179">
        <v>9.5125</v>
      </c>
      <c r="AO139" s="180">
        <v>5.143</v>
      </c>
      <c r="AP139" s="178">
        <v>3996.4</v>
      </c>
      <c r="AQ139" s="179">
        <v>9.458</v>
      </c>
      <c r="AR139" s="180">
        <v>4.628</v>
      </c>
      <c r="AS139" s="178">
        <v>3996.4</v>
      </c>
      <c r="AT139" s="179">
        <v>9.4094</v>
      </c>
      <c r="AU139" s="180">
        <v>2.314</v>
      </c>
      <c r="AV139" s="178">
        <v>3995.8</v>
      </c>
      <c r="AW139" s="179">
        <v>9.0891</v>
      </c>
      <c r="AX139" s="180">
        <v>1.542</v>
      </c>
      <c r="AY139" s="178">
        <v>3995.2</v>
      </c>
      <c r="AZ139" s="179">
        <v>8.9015</v>
      </c>
      <c r="BA139" s="180">
        <v>1.156</v>
      </c>
      <c r="BB139" s="178">
        <v>3994.7</v>
      </c>
      <c r="BC139" s="179">
        <v>8.7683</v>
      </c>
      <c r="BD139" s="180">
        <v>0.9247</v>
      </c>
      <c r="BE139" s="178">
        <v>3994.1</v>
      </c>
      <c r="BF139" s="179">
        <v>8.6648</v>
      </c>
      <c r="BG139" s="180">
        <v>0.4617</v>
      </c>
      <c r="BH139" s="178">
        <v>3991.2</v>
      </c>
      <c r="BI139" s="179">
        <v>8.3427</v>
      </c>
      <c r="BJ139" s="180">
        <v>0.3074</v>
      </c>
      <c r="BK139" s="178">
        <v>3988.4</v>
      </c>
      <c r="BL139" s="179">
        <v>8.1534</v>
      </c>
      <c r="BM139" s="180">
        <v>0.2303</v>
      </c>
      <c r="BN139" s="178">
        <v>3985.5</v>
      </c>
      <c r="BO139" s="179">
        <v>8.0184</v>
      </c>
      <c r="BP139" s="210"/>
      <c r="BQ139" s="205"/>
      <c r="BR139" s="205"/>
      <c r="BS139" s="205"/>
      <c r="BT139" s="205"/>
      <c r="BU139" s="205"/>
      <c r="BV139" s="205"/>
      <c r="BW139" s="205"/>
      <c r="BX139" s="205"/>
      <c r="BY139" s="205"/>
      <c r="BZ139" s="205"/>
      <c r="CA139" s="205"/>
      <c r="CB139" s="205"/>
      <c r="CC139" s="205"/>
      <c r="CD139" s="205"/>
      <c r="CE139" s="205"/>
      <c r="CF139" s="205"/>
      <c r="CG139" s="205"/>
      <c r="CH139" s="205"/>
      <c r="CI139" s="205"/>
      <c r="CJ139" s="205"/>
      <c r="CK139" s="205"/>
      <c r="CL139" s="205"/>
      <c r="CM139" s="205"/>
      <c r="CN139" s="205"/>
      <c r="CO139" s="205"/>
      <c r="CP139" s="205"/>
      <c r="CQ139" s="205"/>
      <c r="CR139" s="205"/>
      <c r="CS139" s="205"/>
      <c r="CT139" s="205"/>
      <c r="CU139" s="205"/>
      <c r="CV139" s="205"/>
      <c r="CW139" s="205"/>
      <c r="CX139" s="205"/>
      <c r="CY139" s="205"/>
      <c r="CZ139" s="205"/>
      <c r="DA139" s="205"/>
      <c r="DB139" s="205"/>
      <c r="DC139" s="205"/>
      <c r="DD139" s="205"/>
      <c r="DE139" s="205"/>
      <c r="DF139" s="205"/>
      <c r="DG139" s="205"/>
      <c r="DH139" s="205"/>
      <c r="DI139" s="205"/>
      <c r="DJ139" s="205"/>
      <c r="DK139" s="205"/>
      <c r="DL139" s="205"/>
      <c r="DM139" s="205"/>
      <c r="DN139" s="205"/>
      <c r="DO139" s="205"/>
      <c r="DP139" s="205"/>
      <c r="DQ139" s="205"/>
      <c r="DR139" s="205"/>
      <c r="DS139" s="205"/>
      <c r="DT139" s="205"/>
      <c r="DU139" s="205"/>
      <c r="DV139" s="205"/>
      <c r="DW139" s="205"/>
      <c r="DX139" s="205"/>
      <c r="DY139" s="205"/>
      <c r="DZ139" s="205"/>
      <c r="EA139" s="205"/>
      <c r="EB139" s="205"/>
      <c r="EC139" s="205"/>
      <c r="ED139" s="205"/>
      <c r="EE139" s="205"/>
      <c r="EF139" s="205"/>
      <c r="EG139" s="205"/>
      <c r="EH139" s="205"/>
      <c r="EI139" s="205"/>
      <c r="EJ139" s="205"/>
      <c r="EK139" s="205"/>
      <c r="EL139" s="205"/>
      <c r="EM139" s="205"/>
      <c r="EN139" s="205"/>
      <c r="EO139" s="205"/>
      <c r="EP139" s="205"/>
      <c r="EQ139" s="205"/>
      <c r="ER139" s="205"/>
      <c r="ES139" s="205"/>
      <c r="ET139" s="205"/>
      <c r="EU139" s="205"/>
      <c r="EV139" s="205"/>
      <c r="EW139" s="205"/>
      <c r="EX139" s="205"/>
      <c r="EY139" s="205"/>
      <c r="EZ139" s="205"/>
      <c r="FA139" s="205"/>
      <c r="FB139" s="205"/>
      <c r="FC139" s="205"/>
      <c r="FD139" s="205"/>
      <c r="FE139" s="205"/>
      <c r="FF139" s="205"/>
      <c r="FG139" s="205"/>
      <c r="FH139" s="205"/>
      <c r="FI139" s="205"/>
      <c r="FJ139" s="205"/>
      <c r="FK139" s="205"/>
      <c r="FL139" s="205"/>
      <c r="FM139" s="205"/>
      <c r="FN139" s="205"/>
      <c r="FO139" s="205"/>
      <c r="FP139" s="205"/>
      <c r="FQ139" s="205"/>
      <c r="FR139" s="205"/>
      <c r="FS139" s="205"/>
      <c r="FT139" s="205"/>
      <c r="FU139" s="205"/>
      <c r="FV139" s="205"/>
      <c r="FW139" s="205"/>
      <c r="FX139" s="205"/>
      <c r="FY139" s="205"/>
      <c r="FZ139" s="205"/>
      <c r="GA139" s="205"/>
      <c r="GB139" s="205"/>
      <c r="GC139" s="205"/>
      <c r="GD139" s="205"/>
      <c r="GE139" s="205"/>
      <c r="GF139" s="205"/>
      <c r="GG139" s="205"/>
      <c r="GH139" s="205"/>
      <c r="GI139" s="205"/>
      <c r="GJ139" s="205"/>
      <c r="GK139" s="205"/>
      <c r="GL139" s="205"/>
      <c r="GM139" s="205"/>
      <c r="GN139" s="205"/>
      <c r="GO139" s="205"/>
      <c r="GP139" s="205"/>
      <c r="GQ139" s="205"/>
      <c r="GR139" s="205"/>
      <c r="GS139" s="205"/>
      <c r="GT139" s="205"/>
      <c r="GU139" s="205"/>
      <c r="GV139" s="205"/>
      <c r="GW139" s="205"/>
      <c r="GX139" s="205"/>
      <c r="GY139" s="205"/>
      <c r="GZ139" s="205"/>
      <c r="HA139" s="205"/>
      <c r="HB139" s="205"/>
      <c r="HC139" s="205"/>
      <c r="HD139" s="205"/>
      <c r="HE139" s="205"/>
      <c r="HF139" s="205"/>
      <c r="HG139" s="205"/>
      <c r="HH139" s="205"/>
      <c r="HI139" s="205"/>
      <c r="HJ139" s="205"/>
      <c r="HK139" s="205"/>
      <c r="HL139" s="205"/>
      <c r="HM139" s="205"/>
      <c r="HN139" s="205"/>
      <c r="HO139" s="205"/>
      <c r="HP139" s="205"/>
      <c r="HQ139" s="205"/>
      <c r="HR139" s="205"/>
      <c r="HS139" s="205"/>
      <c r="HT139" s="205"/>
      <c r="HU139" s="205"/>
      <c r="HV139" s="205"/>
      <c r="HW139" s="205"/>
      <c r="HX139" s="205"/>
      <c r="HY139" s="205"/>
      <c r="HZ139" s="205"/>
      <c r="IA139" s="205"/>
      <c r="IB139" s="205"/>
      <c r="IC139" s="205"/>
      <c r="ID139" s="205"/>
      <c r="IE139" s="205"/>
      <c r="IF139" s="205"/>
      <c r="IG139" s="205"/>
      <c r="IH139" s="205"/>
      <c r="II139" s="205"/>
      <c r="IJ139" s="205"/>
      <c r="IK139" s="205"/>
      <c r="IL139" s="205"/>
      <c r="IM139" s="205"/>
      <c r="IN139" s="205"/>
      <c r="IO139" s="205"/>
      <c r="IP139" s="205"/>
      <c r="IQ139" s="205"/>
      <c r="IR139" s="205"/>
      <c r="IS139" s="205"/>
    </row>
    <row r="140" spans="1:253" s="175" customFormat="1" ht="13.5">
      <c r="A140" s="176">
        <v>740</v>
      </c>
      <c r="B140" s="177">
        <v>467.58</v>
      </c>
      <c r="C140" s="178">
        <v>4019.9</v>
      </c>
      <c r="D140" s="179">
        <v>11.558</v>
      </c>
      <c r="E140" s="180">
        <v>233.8</v>
      </c>
      <c r="F140" s="178">
        <v>4019.9</v>
      </c>
      <c r="G140" s="179">
        <v>11.238</v>
      </c>
      <c r="H140" s="180">
        <v>155.9</v>
      </c>
      <c r="I140" s="178">
        <v>4019.8</v>
      </c>
      <c r="J140" s="179">
        <v>11.051</v>
      </c>
      <c r="K140" s="180">
        <v>116.89</v>
      </c>
      <c r="L140" s="178">
        <v>4019.8</v>
      </c>
      <c r="M140" s="179">
        <v>10.918</v>
      </c>
      <c r="N140" s="180">
        <v>93.52</v>
      </c>
      <c r="O140" s="178">
        <v>4019.8</v>
      </c>
      <c r="P140" s="179">
        <v>10.815</v>
      </c>
      <c r="Q140" s="180">
        <v>46.76</v>
      </c>
      <c r="R140" s="178">
        <v>4019.8</v>
      </c>
      <c r="S140" s="179">
        <v>10.495</v>
      </c>
      <c r="T140" s="180">
        <v>23.38</v>
      </c>
      <c r="U140" s="178">
        <v>4019.8</v>
      </c>
      <c r="V140" s="179">
        <v>10.175</v>
      </c>
      <c r="W140" s="180">
        <v>15.58</v>
      </c>
      <c r="X140" s="178">
        <v>4019.7</v>
      </c>
      <c r="Y140" s="179">
        <v>9.9881</v>
      </c>
      <c r="Z140" s="180">
        <v>11.69</v>
      </c>
      <c r="AA140" s="178">
        <v>4019.6</v>
      </c>
      <c r="AB140" s="179">
        <v>9.8553</v>
      </c>
      <c r="AC140" s="180">
        <v>9.35</v>
      </c>
      <c r="AD140" s="178">
        <v>4019.6</v>
      </c>
      <c r="AE140" s="179">
        <v>9.7522</v>
      </c>
      <c r="AF140" s="180">
        <v>7.792</v>
      </c>
      <c r="AG140" s="178">
        <v>4019.5</v>
      </c>
      <c r="AH140" s="179">
        <v>9.6681</v>
      </c>
      <c r="AI140" s="180">
        <v>6.678</v>
      </c>
      <c r="AJ140" s="178">
        <v>4019.5</v>
      </c>
      <c r="AK140" s="179">
        <v>9.5969</v>
      </c>
      <c r="AL140" s="180">
        <v>5.844</v>
      </c>
      <c r="AM140" s="178">
        <v>4019.4</v>
      </c>
      <c r="AN140" s="179">
        <v>9.5352</v>
      </c>
      <c r="AO140" s="180">
        <v>5.194</v>
      </c>
      <c r="AP140" s="178">
        <v>4019.4</v>
      </c>
      <c r="AQ140" s="179">
        <v>9.4808</v>
      </c>
      <c r="AR140" s="180">
        <v>4.675</v>
      </c>
      <c r="AS140" s="178">
        <v>4019.3</v>
      </c>
      <c r="AT140" s="179">
        <v>9.4321</v>
      </c>
      <c r="AU140" s="180">
        <v>2.337</v>
      </c>
      <c r="AV140" s="178">
        <v>4018.8</v>
      </c>
      <c r="AW140" s="179">
        <v>9.1118</v>
      </c>
      <c r="AX140" s="180">
        <v>1.557</v>
      </c>
      <c r="AY140" s="178">
        <v>4018.2</v>
      </c>
      <c r="AZ140" s="179">
        <v>8.9243</v>
      </c>
      <c r="BA140" s="180">
        <v>1.168</v>
      </c>
      <c r="BB140" s="178">
        <v>4017.6</v>
      </c>
      <c r="BC140" s="179">
        <v>8.7911</v>
      </c>
      <c r="BD140" s="180">
        <v>0.934</v>
      </c>
      <c r="BE140" s="178">
        <v>4017.1</v>
      </c>
      <c r="BF140" s="179">
        <v>8.6877</v>
      </c>
      <c r="BG140" s="180">
        <v>0.4664</v>
      </c>
      <c r="BH140" s="178">
        <v>4014.3</v>
      </c>
      <c r="BI140" s="179">
        <v>8.3656</v>
      </c>
      <c r="BJ140" s="180">
        <v>0.3105</v>
      </c>
      <c r="BK140" s="178">
        <v>4011.5</v>
      </c>
      <c r="BL140" s="179">
        <v>8.1763</v>
      </c>
      <c r="BM140" s="180">
        <v>0.2326</v>
      </c>
      <c r="BN140" s="178">
        <v>4008.7</v>
      </c>
      <c r="BO140" s="179">
        <v>8.0414</v>
      </c>
      <c r="BP140" s="210"/>
      <c r="BQ140" s="205"/>
      <c r="BR140" s="205"/>
      <c r="BS140" s="205"/>
      <c r="BT140" s="205"/>
      <c r="BU140" s="205"/>
      <c r="BV140" s="205"/>
      <c r="BW140" s="205"/>
      <c r="BX140" s="205"/>
      <c r="BY140" s="205"/>
      <c r="BZ140" s="205"/>
      <c r="CA140" s="205"/>
      <c r="CB140" s="205"/>
      <c r="CC140" s="205"/>
      <c r="CD140" s="205"/>
      <c r="CE140" s="205"/>
      <c r="CF140" s="205"/>
      <c r="CG140" s="205"/>
      <c r="CH140" s="205"/>
      <c r="CI140" s="205"/>
      <c r="CJ140" s="205"/>
      <c r="CK140" s="205"/>
      <c r="CL140" s="205"/>
      <c r="CM140" s="205"/>
      <c r="CN140" s="205"/>
      <c r="CO140" s="205"/>
      <c r="CP140" s="205"/>
      <c r="CQ140" s="205"/>
      <c r="CR140" s="205"/>
      <c r="CS140" s="205"/>
      <c r="CT140" s="205"/>
      <c r="CU140" s="205"/>
      <c r="CV140" s="205"/>
      <c r="CW140" s="205"/>
      <c r="CX140" s="205"/>
      <c r="CY140" s="205"/>
      <c r="CZ140" s="205"/>
      <c r="DA140" s="205"/>
      <c r="DB140" s="205"/>
      <c r="DC140" s="205"/>
      <c r="DD140" s="205"/>
      <c r="DE140" s="205"/>
      <c r="DF140" s="205"/>
      <c r="DG140" s="205"/>
      <c r="DH140" s="205"/>
      <c r="DI140" s="205"/>
      <c r="DJ140" s="205"/>
      <c r="DK140" s="205"/>
      <c r="DL140" s="205"/>
      <c r="DM140" s="205"/>
      <c r="DN140" s="205"/>
      <c r="DO140" s="205"/>
      <c r="DP140" s="205"/>
      <c r="DQ140" s="205"/>
      <c r="DR140" s="205"/>
      <c r="DS140" s="205"/>
      <c r="DT140" s="205"/>
      <c r="DU140" s="205"/>
      <c r="DV140" s="205"/>
      <c r="DW140" s="205"/>
      <c r="DX140" s="205"/>
      <c r="DY140" s="205"/>
      <c r="DZ140" s="205"/>
      <c r="EA140" s="205"/>
      <c r="EB140" s="205"/>
      <c r="EC140" s="205"/>
      <c r="ED140" s="205"/>
      <c r="EE140" s="205"/>
      <c r="EF140" s="205"/>
      <c r="EG140" s="205"/>
      <c r="EH140" s="205"/>
      <c r="EI140" s="205"/>
      <c r="EJ140" s="205"/>
      <c r="EK140" s="205"/>
      <c r="EL140" s="205"/>
      <c r="EM140" s="205"/>
      <c r="EN140" s="205"/>
      <c r="EO140" s="205"/>
      <c r="EP140" s="205"/>
      <c r="EQ140" s="205"/>
      <c r="ER140" s="205"/>
      <c r="ES140" s="205"/>
      <c r="ET140" s="205"/>
      <c r="EU140" s="205"/>
      <c r="EV140" s="205"/>
      <c r="EW140" s="205"/>
      <c r="EX140" s="205"/>
      <c r="EY140" s="205"/>
      <c r="EZ140" s="205"/>
      <c r="FA140" s="205"/>
      <c r="FB140" s="205"/>
      <c r="FC140" s="205"/>
      <c r="FD140" s="205"/>
      <c r="FE140" s="205"/>
      <c r="FF140" s="205"/>
      <c r="FG140" s="205"/>
      <c r="FH140" s="205"/>
      <c r="FI140" s="205"/>
      <c r="FJ140" s="205"/>
      <c r="FK140" s="205"/>
      <c r="FL140" s="205"/>
      <c r="FM140" s="205"/>
      <c r="FN140" s="205"/>
      <c r="FO140" s="205"/>
      <c r="FP140" s="205"/>
      <c r="FQ140" s="205"/>
      <c r="FR140" s="205"/>
      <c r="FS140" s="205"/>
      <c r="FT140" s="205"/>
      <c r="FU140" s="205"/>
      <c r="FV140" s="205"/>
      <c r="FW140" s="205"/>
      <c r="FX140" s="205"/>
      <c r="FY140" s="205"/>
      <c r="FZ140" s="205"/>
      <c r="GA140" s="205"/>
      <c r="GB140" s="205"/>
      <c r="GC140" s="205"/>
      <c r="GD140" s="205"/>
      <c r="GE140" s="205"/>
      <c r="GF140" s="205"/>
      <c r="GG140" s="205"/>
      <c r="GH140" s="205"/>
      <c r="GI140" s="205"/>
      <c r="GJ140" s="205"/>
      <c r="GK140" s="205"/>
      <c r="GL140" s="205"/>
      <c r="GM140" s="205"/>
      <c r="GN140" s="205"/>
      <c r="GO140" s="205"/>
      <c r="GP140" s="205"/>
      <c r="GQ140" s="205"/>
      <c r="GR140" s="205"/>
      <c r="GS140" s="205"/>
      <c r="GT140" s="205"/>
      <c r="GU140" s="205"/>
      <c r="GV140" s="205"/>
      <c r="GW140" s="205"/>
      <c r="GX140" s="205"/>
      <c r="GY140" s="205"/>
      <c r="GZ140" s="205"/>
      <c r="HA140" s="205"/>
      <c r="HB140" s="205"/>
      <c r="HC140" s="205"/>
      <c r="HD140" s="205"/>
      <c r="HE140" s="205"/>
      <c r="HF140" s="205"/>
      <c r="HG140" s="205"/>
      <c r="HH140" s="205"/>
      <c r="HI140" s="205"/>
      <c r="HJ140" s="205"/>
      <c r="HK140" s="205"/>
      <c r="HL140" s="205"/>
      <c r="HM140" s="205"/>
      <c r="HN140" s="205"/>
      <c r="HO140" s="205"/>
      <c r="HP140" s="205"/>
      <c r="HQ140" s="205"/>
      <c r="HR140" s="205"/>
      <c r="HS140" s="205"/>
      <c r="HT140" s="205"/>
      <c r="HU140" s="205"/>
      <c r="HV140" s="205"/>
      <c r="HW140" s="205"/>
      <c r="HX140" s="205"/>
      <c r="HY140" s="205"/>
      <c r="HZ140" s="205"/>
      <c r="IA140" s="205"/>
      <c r="IB140" s="205"/>
      <c r="IC140" s="205"/>
      <c r="ID140" s="205"/>
      <c r="IE140" s="205"/>
      <c r="IF140" s="205"/>
      <c r="IG140" s="205"/>
      <c r="IH140" s="205"/>
      <c r="II140" s="205"/>
      <c r="IJ140" s="205"/>
      <c r="IK140" s="205"/>
      <c r="IL140" s="205"/>
      <c r="IM140" s="205"/>
      <c r="IN140" s="205"/>
      <c r="IO140" s="205"/>
      <c r="IP140" s="205"/>
      <c r="IQ140" s="205"/>
      <c r="IR140" s="205"/>
      <c r="IS140" s="205"/>
    </row>
    <row r="141" spans="1:253" s="175" customFormat="1" ht="13.5">
      <c r="A141" s="176">
        <v>750</v>
      </c>
      <c r="B141" s="177">
        <v>472.19</v>
      </c>
      <c r="C141" s="178">
        <v>4042.9</v>
      </c>
      <c r="D141" s="179">
        <v>11.58</v>
      </c>
      <c r="E141" s="180">
        <v>236.1</v>
      </c>
      <c r="F141" s="178">
        <v>4042.9</v>
      </c>
      <c r="G141" s="179">
        <v>11.261</v>
      </c>
      <c r="H141" s="180">
        <v>157.4</v>
      </c>
      <c r="I141" s="178">
        <v>4042.8</v>
      </c>
      <c r="J141" s="179">
        <v>11.073</v>
      </c>
      <c r="K141" s="180">
        <v>118.05</v>
      </c>
      <c r="L141" s="178">
        <v>4042.8</v>
      </c>
      <c r="M141" s="179">
        <v>10.941</v>
      </c>
      <c r="N141" s="180">
        <v>94.44</v>
      </c>
      <c r="O141" s="178">
        <v>4042.8</v>
      </c>
      <c r="P141" s="179">
        <v>10.838</v>
      </c>
      <c r="Q141" s="180">
        <v>47.22</v>
      </c>
      <c r="R141" s="178">
        <v>4042.8</v>
      </c>
      <c r="S141" s="179">
        <v>10.518</v>
      </c>
      <c r="T141" s="180">
        <v>23.61</v>
      </c>
      <c r="U141" s="178">
        <v>4042.8</v>
      </c>
      <c r="V141" s="179">
        <v>10.198</v>
      </c>
      <c r="W141" s="180">
        <v>15.74</v>
      </c>
      <c r="X141" s="178">
        <v>4042.7</v>
      </c>
      <c r="Y141" s="179">
        <v>10.011</v>
      </c>
      <c r="Z141" s="180">
        <v>11.8</v>
      </c>
      <c r="AA141" s="178">
        <v>4042.6</v>
      </c>
      <c r="AB141" s="179">
        <v>9.8779</v>
      </c>
      <c r="AC141" s="180">
        <v>9.443</v>
      </c>
      <c r="AD141" s="178">
        <v>4042.6</v>
      </c>
      <c r="AE141" s="179">
        <v>9.7748</v>
      </c>
      <c r="AF141" s="180">
        <v>7.869</v>
      </c>
      <c r="AG141" s="178">
        <v>4042.5</v>
      </c>
      <c r="AH141" s="179">
        <v>9.6907</v>
      </c>
      <c r="AI141" s="180">
        <v>6.744</v>
      </c>
      <c r="AJ141" s="178">
        <v>4042.5</v>
      </c>
      <c r="AK141" s="179">
        <v>9.6195</v>
      </c>
      <c r="AL141" s="180">
        <v>5.901</v>
      </c>
      <c r="AM141" s="178">
        <v>4042.4</v>
      </c>
      <c r="AN141" s="179">
        <v>9.5578</v>
      </c>
      <c r="AO141" s="180">
        <v>5.245</v>
      </c>
      <c r="AP141" s="178">
        <v>4042.4</v>
      </c>
      <c r="AQ141" s="179">
        <v>9.5034</v>
      </c>
      <c r="AR141" s="180">
        <v>4.721</v>
      </c>
      <c r="AS141" s="178">
        <v>4042.3</v>
      </c>
      <c r="AT141" s="179">
        <v>9.4547</v>
      </c>
      <c r="AU141" s="180">
        <v>2.36</v>
      </c>
      <c r="AV141" s="178">
        <v>4041.8</v>
      </c>
      <c r="AW141" s="179">
        <v>9.1344</v>
      </c>
      <c r="AX141" s="180">
        <v>1.573</v>
      </c>
      <c r="AY141" s="178">
        <v>4041.3</v>
      </c>
      <c r="AZ141" s="179">
        <v>8.9469</v>
      </c>
      <c r="BA141" s="180">
        <v>1.179</v>
      </c>
      <c r="BB141" s="178">
        <v>4040.7</v>
      </c>
      <c r="BC141" s="179">
        <v>8.8137</v>
      </c>
      <c r="BD141" s="180">
        <v>0.9432</v>
      </c>
      <c r="BE141" s="178">
        <v>4040.2</v>
      </c>
      <c r="BF141" s="179">
        <v>8.7103</v>
      </c>
      <c r="BG141" s="180">
        <v>0.4711</v>
      </c>
      <c r="BH141" s="178">
        <v>4037.5</v>
      </c>
      <c r="BI141" s="179">
        <v>8.3883</v>
      </c>
      <c r="BJ141" s="180">
        <v>0.3137</v>
      </c>
      <c r="BK141" s="178">
        <v>4034.8</v>
      </c>
      <c r="BL141" s="179">
        <v>8.1991</v>
      </c>
      <c r="BM141" s="180">
        <v>0.235</v>
      </c>
      <c r="BN141" s="178">
        <v>4032</v>
      </c>
      <c r="BO141" s="179">
        <v>8.0643</v>
      </c>
      <c r="BP141" s="210"/>
      <c r="BQ141" s="205"/>
      <c r="BR141" s="205"/>
      <c r="BS141" s="205"/>
      <c r="BT141" s="205"/>
      <c r="BU141" s="205"/>
      <c r="BV141" s="205"/>
      <c r="BW141" s="205"/>
      <c r="BX141" s="205"/>
      <c r="BY141" s="205"/>
      <c r="BZ141" s="205"/>
      <c r="CA141" s="205"/>
      <c r="CB141" s="205"/>
      <c r="CC141" s="205"/>
      <c r="CD141" s="205"/>
      <c r="CE141" s="205"/>
      <c r="CF141" s="205"/>
      <c r="CG141" s="205"/>
      <c r="CH141" s="205"/>
      <c r="CI141" s="205"/>
      <c r="CJ141" s="205"/>
      <c r="CK141" s="205"/>
      <c r="CL141" s="205"/>
      <c r="CM141" s="205"/>
      <c r="CN141" s="205"/>
      <c r="CO141" s="205"/>
      <c r="CP141" s="205"/>
      <c r="CQ141" s="205"/>
      <c r="CR141" s="205"/>
      <c r="CS141" s="205"/>
      <c r="CT141" s="205"/>
      <c r="CU141" s="205"/>
      <c r="CV141" s="205"/>
      <c r="CW141" s="205"/>
      <c r="CX141" s="205"/>
      <c r="CY141" s="205"/>
      <c r="CZ141" s="205"/>
      <c r="DA141" s="205"/>
      <c r="DB141" s="205"/>
      <c r="DC141" s="205"/>
      <c r="DD141" s="205"/>
      <c r="DE141" s="205"/>
      <c r="DF141" s="205"/>
      <c r="DG141" s="205"/>
      <c r="DH141" s="205"/>
      <c r="DI141" s="205"/>
      <c r="DJ141" s="205"/>
      <c r="DK141" s="205"/>
      <c r="DL141" s="205"/>
      <c r="DM141" s="205"/>
      <c r="DN141" s="205"/>
      <c r="DO141" s="205"/>
      <c r="DP141" s="205"/>
      <c r="DQ141" s="205"/>
      <c r="DR141" s="205"/>
      <c r="DS141" s="205"/>
      <c r="DT141" s="205"/>
      <c r="DU141" s="205"/>
      <c r="DV141" s="205"/>
      <c r="DW141" s="205"/>
      <c r="DX141" s="205"/>
      <c r="DY141" s="205"/>
      <c r="DZ141" s="205"/>
      <c r="EA141" s="205"/>
      <c r="EB141" s="205"/>
      <c r="EC141" s="205"/>
      <c r="ED141" s="205"/>
      <c r="EE141" s="205"/>
      <c r="EF141" s="205"/>
      <c r="EG141" s="205"/>
      <c r="EH141" s="205"/>
      <c r="EI141" s="205"/>
      <c r="EJ141" s="205"/>
      <c r="EK141" s="205"/>
      <c r="EL141" s="205"/>
      <c r="EM141" s="205"/>
      <c r="EN141" s="205"/>
      <c r="EO141" s="205"/>
      <c r="EP141" s="205"/>
      <c r="EQ141" s="205"/>
      <c r="ER141" s="205"/>
      <c r="ES141" s="205"/>
      <c r="ET141" s="205"/>
      <c r="EU141" s="205"/>
      <c r="EV141" s="205"/>
      <c r="EW141" s="205"/>
      <c r="EX141" s="205"/>
      <c r="EY141" s="205"/>
      <c r="EZ141" s="205"/>
      <c r="FA141" s="205"/>
      <c r="FB141" s="205"/>
      <c r="FC141" s="205"/>
      <c r="FD141" s="205"/>
      <c r="FE141" s="205"/>
      <c r="FF141" s="205"/>
      <c r="FG141" s="205"/>
      <c r="FH141" s="205"/>
      <c r="FI141" s="205"/>
      <c r="FJ141" s="205"/>
      <c r="FK141" s="205"/>
      <c r="FL141" s="205"/>
      <c r="FM141" s="205"/>
      <c r="FN141" s="205"/>
      <c r="FO141" s="205"/>
      <c r="FP141" s="205"/>
      <c r="FQ141" s="205"/>
      <c r="FR141" s="205"/>
      <c r="FS141" s="205"/>
      <c r="FT141" s="205"/>
      <c r="FU141" s="205"/>
      <c r="FV141" s="205"/>
      <c r="FW141" s="205"/>
      <c r="FX141" s="205"/>
      <c r="FY141" s="205"/>
      <c r="FZ141" s="205"/>
      <c r="GA141" s="205"/>
      <c r="GB141" s="205"/>
      <c r="GC141" s="205"/>
      <c r="GD141" s="205"/>
      <c r="GE141" s="205"/>
      <c r="GF141" s="205"/>
      <c r="GG141" s="205"/>
      <c r="GH141" s="205"/>
      <c r="GI141" s="205"/>
      <c r="GJ141" s="205"/>
      <c r="GK141" s="205"/>
      <c r="GL141" s="205"/>
      <c r="GM141" s="205"/>
      <c r="GN141" s="205"/>
      <c r="GO141" s="205"/>
      <c r="GP141" s="205"/>
      <c r="GQ141" s="205"/>
      <c r="GR141" s="205"/>
      <c r="GS141" s="205"/>
      <c r="GT141" s="205"/>
      <c r="GU141" s="205"/>
      <c r="GV141" s="205"/>
      <c r="GW141" s="205"/>
      <c r="GX141" s="205"/>
      <c r="GY141" s="205"/>
      <c r="GZ141" s="205"/>
      <c r="HA141" s="205"/>
      <c r="HB141" s="205"/>
      <c r="HC141" s="205"/>
      <c r="HD141" s="205"/>
      <c r="HE141" s="205"/>
      <c r="HF141" s="205"/>
      <c r="HG141" s="205"/>
      <c r="HH141" s="205"/>
      <c r="HI141" s="205"/>
      <c r="HJ141" s="205"/>
      <c r="HK141" s="205"/>
      <c r="HL141" s="205"/>
      <c r="HM141" s="205"/>
      <c r="HN141" s="205"/>
      <c r="HO141" s="205"/>
      <c r="HP141" s="205"/>
      <c r="HQ141" s="205"/>
      <c r="HR141" s="205"/>
      <c r="HS141" s="205"/>
      <c r="HT141" s="205"/>
      <c r="HU141" s="205"/>
      <c r="HV141" s="205"/>
      <c r="HW141" s="205"/>
      <c r="HX141" s="205"/>
      <c r="HY141" s="205"/>
      <c r="HZ141" s="205"/>
      <c r="IA141" s="205"/>
      <c r="IB141" s="205"/>
      <c r="IC141" s="205"/>
      <c r="ID141" s="205"/>
      <c r="IE141" s="205"/>
      <c r="IF141" s="205"/>
      <c r="IG141" s="205"/>
      <c r="IH141" s="205"/>
      <c r="II141" s="205"/>
      <c r="IJ141" s="205"/>
      <c r="IK141" s="205"/>
      <c r="IL141" s="205"/>
      <c r="IM141" s="205"/>
      <c r="IN141" s="205"/>
      <c r="IO141" s="205"/>
      <c r="IP141" s="205"/>
      <c r="IQ141" s="205"/>
      <c r="IR141" s="205"/>
      <c r="IS141" s="205"/>
    </row>
    <row r="142" spans="1:253" s="175" customFormat="1" ht="13.5">
      <c r="A142" s="176">
        <v>760</v>
      </c>
      <c r="B142" s="177">
        <v>476.81</v>
      </c>
      <c r="C142" s="178">
        <v>4065.9</v>
      </c>
      <c r="D142" s="179">
        <v>11.603</v>
      </c>
      <c r="E142" s="180">
        <v>238.4</v>
      </c>
      <c r="F142" s="178">
        <v>4065.9</v>
      </c>
      <c r="G142" s="179">
        <v>11.283</v>
      </c>
      <c r="H142" s="180">
        <v>158.9</v>
      </c>
      <c r="I142" s="178">
        <v>4065.9</v>
      </c>
      <c r="J142" s="179">
        <v>11.096</v>
      </c>
      <c r="K142" s="180">
        <v>119.2</v>
      </c>
      <c r="L142" s="178">
        <v>4065.9</v>
      </c>
      <c r="M142" s="179">
        <v>10.963</v>
      </c>
      <c r="N142" s="180">
        <v>95.36</v>
      </c>
      <c r="O142" s="178">
        <v>4065.9</v>
      </c>
      <c r="P142" s="179">
        <v>10.86</v>
      </c>
      <c r="Q142" s="180">
        <v>47.68</v>
      </c>
      <c r="R142" s="178">
        <v>4065.9</v>
      </c>
      <c r="S142" s="179">
        <v>10.54</v>
      </c>
      <c r="T142" s="180">
        <v>23.84</v>
      </c>
      <c r="U142" s="178">
        <v>4065.8</v>
      </c>
      <c r="V142" s="179">
        <v>10.22</v>
      </c>
      <c r="W142" s="180">
        <v>15.89</v>
      </c>
      <c r="X142" s="178">
        <v>4065.8</v>
      </c>
      <c r="Y142" s="179">
        <v>10.033</v>
      </c>
      <c r="Z142" s="180">
        <v>11.92</v>
      </c>
      <c r="AA142" s="178">
        <v>4065.7</v>
      </c>
      <c r="AB142" s="179">
        <v>9.9003</v>
      </c>
      <c r="AC142" s="180">
        <v>9.535</v>
      </c>
      <c r="AD142" s="178">
        <v>4065.7</v>
      </c>
      <c r="AE142" s="179">
        <v>9.7973</v>
      </c>
      <c r="AF142" s="180">
        <v>7.946</v>
      </c>
      <c r="AG142" s="178">
        <v>4065.6</v>
      </c>
      <c r="AH142" s="179">
        <v>9.7131</v>
      </c>
      <c r="AI142" s="180">
        <v>6.81</v>
      </c>
      <c r="AJ142" s="178">
        <v>4065.6</v>
      </c>
      <c r="AK142" s="179">
        <v>9.6419</v>
      </c>
      <c r="AL142" s="180">
        <v>5.959</v>
      </c>
      <c r="AM142" s="178">
        <v>4065.5</v>
      </c>
      <c r="AN142" s="179">
        <v>9.5803</v>
      </c>
      <c r="AO142" s="180">
        <v>5.297</v>
      </c>
      <c r="AP142" s="178">
        <v>4065.5</v>
      </c>
      <c r="AQ142" s="179">
        <v>9.5259</v>
      </c>
      <c r="AR142" s="180">
        <v>4.767</v>
      </c>
      <c r="AS142" s="178">
        <v>4065.4</v>
      </c>
      <c r="AT142" s="179">
        <v>9.4772</v>
      </c>
      <c r="AU142" s="180">
        <v>2.383</v>
      </c>
      <c r="AV142" s="178">
        <v>4064.9</v>
      </c>
      <c r="AW142" s="179">
        <v>9.1569</v>
      </c>
      <c r="AX142" s="180">
        <v>1.588</v>
      </c>
      <c r="AY142" s="178">
        <v>4064.4</v>
      </c>
      <c r="AZ142" s="179">
        <v>8.9694</v>
      </c>
      <c r="BA142" s="180">
        <v>1.191</v>
      </c>
      <c r="BB142" s="178">
        <v>4063.8</v>
      </c>
      <c r="BC142" s="179">
        <v>8.8362</v>
      </c>
      <c r="BD142" s="180">
        <v>0.9525</v>
      </c>
      <c r="BE142" s="178">
        <v>4063.3</v>
      </c>
      <c r="BF142" s="179">
        <v>8.7328</v>
      </c>
      <c r="BG142" s="180">
        <v>0.4757</v>
      </c>
      <c r="BH142" s="178">
        <v>4060.7</v>
      </c>
      <c r="BI142" s="179">
        <v>8.4109</v>
      </c>
      <c r="BJ142" s="180">
        <v>0.3168</v>
      </c>
      <c r="BK142" s="178">
        <v>4058.4</v>
      </c>
      <c r="BL142" s="179">
        <v>8.2218</v>
      </c>
      <c r="BM142" s="180">
        <v>0.2373</v>
      </c>
      <c r="BN142" s="178">
        <v>4055.4</v>
      </c>
      <c r="BO142" s="179">
        <v>8.087</v>
      </c>
      <c r="BP142" s="210"/>
      <c r="BQ142" s="205"/>
      <c r="BR142" s="205"/>
      <c r="BS142" s="205"/>
      <c r="BT142" s="205"/>
      <c r="BU142" s="205"/>
      <c r="BV142" s="205"/>
      <c r="BW142" s="205"/>
      <c r="BX142" s="205"/>
      <c r="BY142" s="205"/>
      <c r="BZ142" s="205"/>
      <c r="CA142" s="205"/>
      <c r="CB142" s="205"/>
      <c r="CC142" s="205"/>
      <c r="CD142" s="205"/>
      <c r="CE142" s="205"/>
      <c r="CF142" s="205"/>
      <c r="CG142" s="205"/>
      <c r="CH142" s="205"/>
      <c r="CI142" s="205"/>
      <c r="CJ142" s="205"/>
      <c r="CK142" s="205"/>
      <c r="CL142" s="205"/>
      <c r="CM142" s="205"/>
      <c r="CN142" s="205"/>
      <c r="CO142" s="205"/>
      <c r="CP142" s="205"/>
      <c r="CQ142" s="205"/>
      <c r="CR142" s="205"/>
      <c r="CS142" s="205"/>
      <c r="CT142" s="205"/>
      <c r="CU142" s="205"/>
      <c r="CV142" s="205"/>
      <c r="CW142" s="205"/>
      <c r="CX142" s="205"/>
      <c r="CY142" s="205"/>
      <c r="CZ142" s="205"/>
      <c r="DA142" s="205"/>
      <c r="DB142" s="205"/>
      <c r="DC142" s="205"/>
      <c r="DD142" s="205"/>
      <c r="DE142" s="205"/>
      <c r="DF142" s="205"/>
      <c r="DG142" s="205"/>
      <c r="DH142" s="205"/>
      <c r="DI142" s="205"/>
      <c r="DJ142" s="205"/>
      <c r="DK142" s="205"/>
      <c r="DL142" s="205"/>
      <c r="DM142" s="205"/>
      <c r="DN142" s="205"/>
      <c r="DO142" s="205"/>
      <c r="DP142" s="205"/>
      <c r="DQ142" s="205"/>
      <c r="DR142" s="205"/>
      <c r="DS142" s="205"/>
      <c r="DT142" s="205"/>
      <c r="DU142" s="205"/>
      <c r="DV142" s="205"/>
      <c r="DW142" s="205"/>
      <c r="DX142" s="205"/>
      <c r="DY142" s="205"/>
      <c r="DZ142" s="205"/>
      <c r="EA142" s="205"/>
      <c r="EB142" s="205"/>
      <c r="EC142" s="205"/>
      <c r="ED142" s="205"/>
      <c r="EE142" s="205"/>
      <c r="EF142" s="205"/>
      <c r="EG142" s="205"/>
      <c r="EH142" s="205"/>
      <c r="EI142" s="205"/>
      <c r="EJ142" s="205"/>
      <c r="EK142" s="205"/>
      <c r="EL142" s="205"/>
      <c r="EM142" s="205"/>
      <c r="EN142" s="205"/>
      <c r="EO142" s="205"/>
      <c r="EP142" s="205"/>
      <c r="EQ142" s="205"/>
      <c r="ER142" s="205"/>
      <c r="ES142" s="205"/>
      <c r="ET142" s="205"/>
      <c r="EU142" s="205"/>
      <c r="EV142" s="205"/>
      <c r="EW142" s="205"/>
      <c r="EX142" s="205"/>
      <c r="EY142" s="205"/>
      <c r="EZ142" s="205"/>
      <c r="FA142" s="205"/>
      <c r="FB142" s="205"/>
      <c r="FC142" s="205"/>
      <c r="FD142" s="205"/>
      <c r="FE142" s="205"/>
      <c r="FF142" s="205"/>
      <c r="FG142" s="205"/>
      <c r="FH142" s="205"/>
      <c r="FI142" s="205"/>
      <c r="FJ142" s="205"/>
      <c r="FK142" s="205"/>
      <c r="FL142" s="205"/>
      <c r="FM142" s="205"/>
      <c r="FN142" s="205"/>
      <c r="FO142" s="205"/>
      <c r="FP142" s="205"/>
      <c r="FQ142" s="205"/>
      <c r="FR142" s="205"/>
      <c r="FS142" s="205"/>
      <c r="FT142" s="205"/>
      <c r="FU142" s="205"/>
      <c r="FV142" s="205"/>
      <c r="FW142" s="205"/>
      <c r="FX142" s="205"/>
      <c r="FY142" s="205"/>
      <c r="FZ142" s="205"/>
      <c r="GA142" s="205"/>
      <c r="GB142" s="205"/>
      <c r="GC142" s="205"/>
      <c r="GD142" s="205"/>
      <c r="GE142" s="205"/>
      <c r="GF142" s="205"/>
      <c r="GG142" s="205"/>
      <c r="GH142" s="205"/>
      <c r="GI142" s="205"/>
      <c r="GJ142" s="205"/>
      <c r="GK142" s="205"/>
      <c r="GL142" s="205"/>
      <c r="GM142" s="205"/>
      <c r="GN142" s="205"/>
      <c r="GO142" s="205"/>
      <c r="GP142" s="205"/>
      <c r="GQ142" s="205"/>
      <c r="GR142" s="205"/>
      <c r="GS142" s="205"/>
      <c r="GT142" s="205"/>
      <c r="GU142" s="205"/>
      <c r="GV142" s="205"/>
      <c r="GW142" s="205"/>
      <c r="GX142" s="205"/>
      <c r="GY142" s="205"/>
      <c r="GZ142" s="205"/>
      <c r="HA142" s="205"/>
      <c r="HB142" s="205"/>
      <c r="HC142" s="205"/>
      <c r="HD142" s="205"/>
      <c r="HE142" s="205"/>
      <c r="HF142" s="205"/>
      <c r="HG142" s="205"/>
      <c r="HH142" s="205"/>
      <c r="HI142" s="205"/>
      <c r="HJ142" s="205"/>
      <c r="HK142" s="205"/>
      <c r="HL142" s="205"/>
      <c r="HM142" s="205"/>
      <c r="HN142" s="205"/>
      <c r="HO142" s="205"/>
      <c r="HP142" s="205"/>
      <c r="HQ142" s="205"/>
      <c r="HR142" s="205"/>
      <c r="HS142" s="205"/>
      <c r="HT142" s="205"/>
      <c r="HU142" s="205"/>
      <c r="HV142" s="205"/>
      <c r="HW142" s="205"/>
      <c r="HX142" s="205"/>
      <c r="HY142" s="205"/>
      <c r="HZ142" s="205"/>
      <c r="IA142" s="205"/>
      <c r="IB142" s="205"/>
      <c r="IC142" s="205"/>
      <c r="ID142" s="205"/>
      <c r="IE142" s="205"/>
      <c r="IF142" s="205"/>
      <c r="IG142" s="205"/>
      <c r="IH142" s="205"/>
      <c r="II142" s="205"/>
      <c r="IJ142" s="205"/>
      <c r="IK142" s="205"/>
      <c r="IL142" s="205"/>
      <c r="IM142" s="205"/>
      <c r="IN142" s="205"/>
      <c r="IO142" s="205"/>
      <c r="IP142" s="205"/>
      <c r="IQ142" s="205"/>
      <c r="IR142" s="205"/>
      <c r="IS142" s="205"/>
    </row>
    <row r="143" spans="1:253" s="175" customFormat="1" ht="13.5">
      <c r="A143" s="176">
        <v>770</v>
      </c>
      <c r="B143" s="177">
        <v>481.42</v>
      </c>
      <c r="C143" s="178">
        <v>4089.1</v>
      </c>
      <c r="D143" s="179">
        <v>11.625</v>
      </c>
      <c r="E143" s="180">
        <v>240.7</v>
      </c>
      <c r="F143" s="178">
        <v>4089.1</v>
      </c>
      <c r="G143" s="179">
        <v>11.305</v>
      </c>
      <c r="H143" s="180">
        <v>160.5</v>
      </c>
      <c r="I143" s="178">
        <v>4089.1</v>
      </c>
      <c r="J143" s="179">
        <v>11.118</v>
      </c>
      <c r="K143" s="180">
        <v>120.35</v>
      </c>
      <c r="L143" s="178">
        <v>4089.1</v>
      </c>
      <c r="M143" s="179">
        <v>10.985</v>
      </c>
      <c r="N143" s="180">
        <v>96.28</v>
      </c>
      <c r="O143" s="178">
        <v>4089.1</v>
      </c>
      <c r="P143" s="179">
        <v>10.882</v>
      </c>
      <c r="Q143" s="180">
        <v>48.14</v>
      </c>
      <c r="R143" s="178">
        <v>4089</v>
      </c>
      <c r="S143" s="179">
        <v>10.563</v>
      </c>
      <c r="T143" s="180">
        <v>24.07</v>
      </c>
      <c r="U143" s="178">
        <v>4089</v>
      </c>
      <c r="V143" s="179">
        <v>10.243</v>
      </c>
      <c r="W143" s="180">
        <v>16.05</v>
      </c>
      <c r="X143" s="178">
        <v>4088.9</v>
      </c>
      <c r="Y143" s="179">
        <v>10.055</v>
      </c>
      <c r="Z143" s="180">
        <v>12.03</v>
      </c>
      <c r="AA143" s="178">
        <v>4088.9</v>
      </c>
      <c r="AB143" s="179">
        <v>9.9226</v>
      </c>
      <c r="AC143" s="180">
        <v>9.627</v>
      </c>
      <c r="AD143" s="178">
        <v>4088.8</v>
      </c>
      <c r="AE143" s="179">
        <v>9.8196</v>
      </c>
      <c r="AF143" s="180">
        <v>8.023</v>
      </c>
      <c r="AG143" s="178">
        <v>4088.8</v>
      </c>
      <c r="AH143" s="179">
        <v>9.7354</v>
      </c>
      <c r="AI143" s="180">
        <v>6.876</v>
      </c>
      <c r="AJ143" s="178">
        <v>4088.7</v>
      </c>
      <c r="AK143" s="179">
        <v>9.6642</v>
      </c>
      <c r="AL143" s="180">
        <v>6.017</v>
      </c>
      <c r="AM143" s="178">
        <v>4088.7</v>
      </c>
      <c r="AN143" s="179">
        <v>9.6026</v>
      </c>
      <c r="AO143" s="180">
        <v>5.348</v>
      </c>
      <c r="AP143" s="178">
        <v>4088.6</v>
      </c>
      <c r="AQ143" s="179">
        <v>9.5482</v>
      </c>
      <c r="AR143" s="180">
        <v>4.813</v>
      </c>
      <c r="AS143" s="178">
        <v>4088.6</v>
      </c>
      <c r="AT143" s="179">
        <v>9.4995</v>
      </c>
      <c r="AU143" s="180">
        <v>2.406</v>
      </c>
      <c r="AV143" s="178">
        <v>4088.1</v>
      </c>
      <c r="AW143" s="179">
        <v>9.1792</v>
      </c>
      <c r="AX143" s="180">
        <v>1.604</v>
      </c>
      <c r="AY143" s="178">
        <v>4087.5</v>
      </c>
      <c r="AZ143" s="179">
        <v>8.9917</v>
      </c>
      <c r="BA143" s="180">
        <v>1.202</v>
      </c>
      <c r="BB143" s="178">
        <v>4087</v>
      </c>
      <c r="BC143" s="179">
        <v>8.8586</v>
      </c>
      <c r="BD143" s="180">
        <v>0.9618</v>
      </c>
      <c r="BE143" s="178">
        <v>4086.5</v>
      </c>
      <c r="BF143" s="179">
        <v>8.7552</v>
      </c>
      <c r="BG143" s="180">
        <v>0.4804</v>
      </c>
      <c r="BH143" s="178">
        <v>4084</v>
      </c>
      <c r="BI143" s="179">
        <v>8.4333</v>
      </c>
      <c r="BJ143" s="180">
        <v>0.3199</v>
      </c>
      <c r="BK143" s="178">
        <v>4081.4</v>
      </c>
      <c r="BL143" s="179">
        <v>8.2442</v>
      </c>
      <c r="BM143" s="180">
        <v>0.2396</v>
      </c>
      <c r="BN143" s="178">
        <v>4078.8</v>
      </c>
      <c r="BO143" s="179">
        <v>8.1095</v>
      </c>
      <c r="BP143" s="210"/>
      <c r="BQ143" s="205"/>
      <c r="BR143" s="205"/>
      <c r="BS143" s="205"/>
      <c r="BT143" s="205"/>
      <c r="BU143" s="205"/>
      <c r="BV143" s="205"/>
      <c r="BW143" s="205"/>
      <c r="BX143" s="205"/>
      <c r="BY143" s="205"/>
      <c r="BZ143" s="205"/>
      <c r="CA143" s="205"/>
      <c r="CB143" s="205"/>
      <c r="CC143" s="205"/>
      <c r="CD143" s="205"/>
      <c r="CE143" s="205"/>
      <c r="CF143" s="205"/>
      <c r="CG143" s="205"/>
      <c r="CH143" s="205"/>
      <c r="CI143" s="205"/>
      <c r="CJ143" s="205"/>
      <c r="CK143" s="205"/>
      <c r="CL143" s="205"/>
      <c r="CM143" s="205"/>
      <c r="CN143" s="205"/>
      <c r="CO143" s="205"/>
      <c r="CP143" s="205"/>
      <c r="CQ143" s="205"/>
      <c r="CR143" s="205"/>
      <c r="CS143" s="205"/>
      <c r="CT143" s="205"/>
      <c r="CU143" s="205"/>
      <c r="CV143" s="205"/>
      <c r="CW143" s="205"/>
      <c r="CX143" s="205"/>
      <c r="CY143" s="205"/>
      <c r="CZ143" s="205"/>
      <c r="DA143" s="205"/>
      <c r="DB143" s="205"/>
      <c r="DC143" s="205"/>
      <c r="DD143" s="205"/>
      <c r="DE143" s="205"/>
      <c r="DF143" s="205"/>
      <c r="DG143" s="205"/>
      <c r="DH143" s="205"/>
      <c r="DI143" s="205"/>
      <c r="DJ143" s="205"/>
      <c r="DK143" s="205"/>
      <c r="DL143" s="205"/>
      <c r="DM143" s="205"/>
      <c r="DN143" s="205"/>
      <c r="DO143" s="205"/>
      <c r="DP143" s="205"/>
      <c r="DQ143" s="205"/>
      <c r="DR143" s="205"/>
      <c r="DS143" s="205"/>
      <c r="DT143" s="205"/>
      <c r="DU143" s="205"/>
      <c r="DV143" s="205"/>
      <c r="DW143" s="205"/>
      <c r="DX143" s="205"/>
      <c r="DY143" s="205"/>
      <c r="DZ143" s="205"/>
      <c r="EA143" s="205"/>
      <c r="EB143" s="205"/>
      <c r="EC143" s="205"/>
      <c r="ED143" s="205"/>
      <c r="EE143" s="205"/>
      <c r="EF143" s="205"/>
      <c r="EG143" s="205"/>
      <c r="EH143" s="205"/>
      <c r="EI143" s="205"/>
      <c r="EJ143" s="205"/>
      <c r="EK143" s="205"/>
      <c r="EL143" s="205"/>
      <c r="EM143" s="205"/>
      <c r="EN143" s="205"/>
      <c r="EO143" s="205"/>
      <c r="EP143" s="205"/>
      <c r="EQ143" s="205"/>
      <c r="ER143" s="205"/>
      <c r="ES143" s="205"/>
      <c r="ET143" s="205"/>
      <c r="EU143" s="205"/>
      <c r="EV143" s="205"/>
      <c r="EW143" s="205"/>
      <c r="EX143" s="205"/>
      <c r="EY143" s="205"/>
      <c r="EZ143" s="205"/>
      <c r="FA143" s="205"/>
      <c r="FB143" s="205"/>
      <c r="FC143" s="205"/>
      <c r="FD143" s="205"/>
      <c r="FE143" s="205"/>
      <c r="FF143" s="205"/>
      <c r="FG143" s="205"/>
      <c r="FH143" s="205"/>
      <c r="FI143" s="205"/>
      <c r="FJ143" s="205"/>
      <c r="FK143" s="205"/>
      <c r="FL143" s="205"/>
      <c r="FM143" s="205"/>
      <c r="FN143" s="205"/>
      <c r="FO143" s="205"/>
      <c r="FP143" s="205"/>
      <c r="FQ143" s="205"/>
      <c r="FR143" s="205"/>
      <c r="FS143" s="205"/>
      <c r="FT143" s="205"/>
      <c r="FU143" s="205"/>
      <c r="FV143" s="205"/>
      <c r="FW143" s="205"/>
      <c r="FX143" s="205"/>
      <c r="FY143" s="205"/>
      <c r="FZ143" s="205"/>
      <c r="GA143" s="205"/>
      <c r="GB143" s="205"/>
      <c r="GC143" s="205"/>
      <c r="GD143" s="205"/>
      <c r="GE143" s="205"/>
      <c r="GF143" s="205"/>
      <c r="GG143" s="205"/>
      <c r="GH143" s="205"/>
      <c r="GI143" s="205"/>
      <c r="GJ143" s="205"/>
      <c r="GK143" s="205"/>
      <c r="GL143" s="205"/>
      <c r="GM143" s="205"/>
      <c r="GN143" s="205"/>
      <c r="GO143" s="205"/>
      <c r="GP143" s="205"/>
      <c r="GQ143" s="205"/>
      <c r="GR143" s="205"/>
      <c r="GS143" s="205"/>
      <c r="GT143" s="205"/>
      <c r="GU143" s="205"/>
      <c r="GV143" s="205"/>
      <c r="GW143" s="205"/>
      <c r="GX143" s="205"/>
      <c r="GY143" s="205"/>
      <c r="GZ143" s="205"/>
      <c r="HA143" s="205"/>
      <c r="HB143" s="205"/>
      <c r="HC143" s="205"/>
      <c r="HD143" s="205"/>
      <c r="HE143" s="205"/>
      <c r="HF143" s="205"/>
      <c r="HG143" s="205"/>
      <c r="HH143" s="205"/>
      <c r="HI143" s="205"/>
      <c r="HJ143" s="205"/>
      <c r="HK143" s="205"/>
      <c r="HL143" s="205"/>
      <c r="HM143" s="205"/>
      <c r="HN143" s="205"/>
      <c r="HO143" s="205"/>
      <c r="HP143" s="205"/>
      <c r="HQ143" s="205"/>
      <c r="HR143" s="205"/>
      <c r="HS143" s="205"/>
      <c r="HT143" s="205"/>
      <c r="HU143" s="205"/>
      <c r="HV143" s="205"/>
      <c r="HW143" s="205"/>
      <c r="HX143" s="205"/>
      <c r="HY143" s="205"/>
      <c r="HZ143" s="205"/>
      <c r="IA143" s="205"/>
      <c r="IB143" s="205"/>
      <c r="IC143" s="205"/>
      <c r="ID143" s="205"/>
      <c r="IE143" s="205"/>
      <c r="IF143" s="205"/>
      <c r="IG143" s="205"/>
      <c r="IH143" s="205"/>
      <c r="II143" s="205"/>
      <c r="IJ143" s="205"/>
      <c r="IK143" s="205"/>
      <c r="IL143" s="205"/>
      <c r="IM143" s="205"/>
      <c r="IN143" s="205"/>
      <c r="IO143" s="205"/>
      <c r="IP143" s="205"/>
      <c r="IQ143" s="205"/>
      <c r="IR143" s="205"/>
      <c r="IS143" s="205"/>
    </row>
    <row r="144" spans="1:253" s="175" customFormat="1" ht="13.5">
      <c r="A144" s="176">
        <v>780</v>
      </c>
      <c r="B144" s="177">
        <v>486.04</v>
      </c>
      <c r="C144" s="178">
        <v>4112.3</v>
      </c>
      <c r="D144" s="179">
        <v>11.647</v>
      </c>
      <c r="E144" s="180">
        <v>243</v>
      </c>
      <c r="F144" s="178">
        <v>4112.3</v>
      </c>
      <c r="G144" s="179">
        <v>11.327</v>
      </c>
      <c r="H144" s="180">
        <v>162</v>
      </c>
      <c r="I144" s="178">
        <v>4112.3</v>
      </c>
      <c r="J144" s="179">
        <v>11.14</v>
      </c>
      <c r="K144" s="180">
        <v>121.51</v>
      </c>
      <c r="L144" s="178">
        <v>4112.3</v>
      </c>
      <c r="M144" s="179">
        <v>11.008</v>
      </c>
      <c r="N144" s="180">
        <v>97.21</v>
      </c>
      <c r="O144" s="178">
        <v>4112.3</v>
      </c>
      <c r="P144" s="179">
        <v>10.905</v>
      </c>
      <c r="Q144" s="180">
        <v>48.6</v>
      </c>
      <c r="R144" s="178">
        <v>4112.2</v>
      </c>
      <c r="S144" s="179">
        <v>10.585</v>
      </c>
      <c r="T144" s="180">
        <v>24.3</v>
      </c>
      <c r="U144" s="178">
        <v>4112.2</v>
      </c>
      <c r="V144" s="179">
        <v>10.265</v>
      </c>
      <c r="W144" s="180">
        <v>16.2</v>
      </c>
      <c r="X144" s="178">
        <v>4112.1</v>
      </c>
      <c r="Y144" s="179">
        <v>10.078</v>
      </c>
      <c r="Z144" s="180">
        <v>12.15</v>
      </c>
      <c r="AA144" s="178">
        <v>4112.1</v>
      </c>
      <c r="AB144" s="179">
        <v>9.9448</v>
      </c>
      <c r="AC144" s="180">
        <v>9.72</v>
      </c>
      <c r="AD144" s="178">
        <v>4112</v>
      </c>
      <c r="AE144" s="179">
        <v>9.8417</v>
      </c>
      <c r="AF144" s="180">
        <v>8.1</v>
      </c>
      <c r="AG144" s="178">
        <v>4112</v>
      </c>
      <c r="AH144" s="179">
        <v>9.7576</v>
      </c>
      <c r="AI144" s="180">
        <v>6.942</v>
      </c>
      <c r="AJ144" s="178">
        <v>4111.9</v>
      </c>
      <c r="AK144" s="179">
        <v>9.6864</v>
      </c>
      <c r="AL144" s="180">
        <v>6.074</v>
      </c>
      <c r="AM144" s="178">
        <v>4111.9</v>
      </c>
      <c r="AN144" s="179">
        <v>9.6247</v>
      </c>
      <c r="AO144" s="180">
        <v>5.399</v>
      </c>
      <c r="AP144" s="178">
        <v>4111.8</v>
      </c>
      <c r="AQ144" s="179">
        <v>9.5703</v>
      </c>
      <c r="AR144" s="180">
        <v>4.859</v>
      </c>
      <c r="AS144" s="178">
        <v>4111.8</v>
      </c>
      <c r="AT144" s="179">
        <v>9.5217</v>
      </c>
      <c r="AU144" s="180">
        <v>2.429</v>
      </c>
      <c r="AV144" s="178">
        <v>4111.3</v>
      </c>
      <c r="AW144" s="179">
        <v>9.2014</v>
      </c>
      <c r="AX144" s="180">
        <v>1.619</v>
      </c>
      <c r="AY144" s="178">
        <v>4110.8</v>
      </c>
      <c r="AZ144" s="179">
        <v>9.0139</v>
      </c>
      <c r="BA144" s="180">
        <v>1.214</v>
      </c>
      <c r="BB144" s="178">
        <v>4110.3</v>
      </c>
      <c r="BC144" s="179">
        <v>8.8808</v>
      </c>
      <c r="BD144" s="180">
        <v>0.9711</v>
      </c>
      <c r="BE144" s="178">
        <v>4109.8</v>
      </c>
      <c r="BF144" s="179">
        <v>8.7774</v>
      </c>
      <c r="BG144" s="180">
        <v>0.485</v>
      </c>
      <c r="BH144" s="178">
        <v>4107.3</v>
      </c>
      <c r="BI144" s="179">
        <v>8.4556</v>
      </c>
      <c r="BJ144" s="180">
        <v>0.323</v>
      </c>
      <c r="BK144" s="178">
        <v>4104.8</v>
      </c>
      <c r="BL144" s="179">
        <v>8.2666</v>
      </c>
      <c r="BM144" s="180">
        <v>0.242</v>
      </c>
      <c r="BN144" s="178">
        <v>4102.3</v>
      </c>
      <c r="BO144" s="179">
        <v>8.1319</v>
      </c>
      <c r="BP144" s="210"/>
      <c r="BQ144" s="205"/>
      <c r="BR144" s="205"/>
      <c r="BS144" s="205"/>
      <c r="BT144" s="205"/>
      <c r="BU144" s="205"/>
      <c r="BV144" s="205"/>
      <c r="BW144" s="205"/>
      <c r="BX144" s="205"/>
      <c r="BY144" s="205"/>
      <c r="BZ144" s="205"/>
      <c r="CA144" s="205"/>
      <c r="CB144" s="205"/>
      <c r="CC144" s="205"/>
      <c r="CD144" s="205"/>
      <c r="CE144" s="205"/>
      <c r="CF144" s="205"/>
      <c r="CG144" s="205"/>
      <c r="CH144" s="205"/>
      <c r="CI144" s="205"/>
      <c r="CJ144" s="205"/>
      <c r="CK144" s="205"/>
      <c r="CL144" s="205"/>
      <c r="CM144" s="205"/>
      <c r="CN144" s="205"/>
      <c r="CO144" s="205"/>
      <c r="CP144" s="205"/>
      <c r="CQ144" s="205"/>
      <c r="CR144" s="205"/>
      <c r="CS144" s="205"/>
      <c r="CT144" s="205"/>
      <c r="CU144" s="205"/>
      <c r="CV144" s="205"/>
      <c r="CW144" s="205"/>
      <c r="CX144" s="205"/>
      <c r="CY144" s="205"/>
      <c r="CZ144" s="205"/>
      <c r="DA144" s="205"/>
      <c r="DB144" s="205"/>
      <c r="DC144" s="205"/>
      <c r="DD144" s="205"/>
      <c r="DE144" s="205"/>
      <c r="DF144" s="205"/>
      <c r="DG144" s="205"/>
      <c r="DH144" s="205"/>
      <c r="DI144" s="205"/>
      <c r="DJ144" s="205"/>
      <c r="DK144" s="205"/>
      <c r="DL144" s="205"/>
      <c r="DM144" s="205"/>
      <c r="DN144" s="205"/>
      <c r="DO144" s="205"/>
      <c r="DP144" s="205"/>
      <c r="DQ144" s="205"/>
      <c r="DR144" s="205"/>
      <c r="DS144" s="205"/>
      <c r="DT144" s="205"/>
      <c r="DU144" s="205"/>
      <c r="DV144" s="205"/>
      <c r="DW144" s="205"/>
      <c r="DX144" s="205"/>
      <c r="DY144" s="205"/>
      <c r="DZ144" s="205"/>
      <c r="EA144" s="205"/>
      <c r="EB144" s="205"/>
      <c r="EC144" s="205"/>
      <c r="ED144" s="205"/>
      <c r="EE144" s="205"/>
      <c r="EF144" s="205"/>
      <c r="EG144" s="205"/>
      <c r="EH144" s="205"/>
      <c r="EI144" s="205"/>
      <c r="EJ144" s="205"/>
      <c r="EK144" s="205"/>
      <c r="EL144" s="205"/>
      <c r="EM144" s="205"/>
      <c r="EN144" s="205"/>
      <c r="EO144" s="205"/>
      <c r="EP144" s="205"/>
      <c r="EQ144" s="205"/>
      <c r="ER144" s="205"/>
      <c r="ES144" s="205"/>
      <c r="ET144" s="205"/>
      <c r="EU144" s="205"/>
      <c r="EV144" s="205"/>
      <c r="EW144" s="205"/>
      <c r="EX144" s="205"/>
      <c r="EY144" s="205"/>
      <c r="EZ144" s="205"/>
      <c r="FA144" s="205"/>
      <c r="FB144" s="205"/>
      <c r="FC144" s="205"/>
      <c r="FD144" s="205"/>
      <c r="FE144" s="205"/>
      <c r="FF144" s="205"/>
      <c r="FG144" s="205"/>
      <c r="FH144" s="205"/>
      <c r="FI144" s="205"/>
      <c r="FJ144" s="205"/>
      <c r="FK144" s="205"/>
      <c r="FL144" s="205"/>
      <c r="FM144" s="205"/>
      <c r="FN144" s="205"/>
      <c r="FO144" s="205"/>
      <c r="FP144" s="205"/>
      <c r="FQ144" s="205"/>
      <c r="FR144" s="205"/>
      <c r="FS144" s="205"/>
      <c r="FT144" s="205"/>
      <c r="FU144" s="205"/>
      <c r="FV144" s="205"/>
      <c r="FW144" s="205"/>
      <c r="FX144" s="205"/>
      <c r="FY144" s="205"/>
      <c r="FZ144" s="205"/>
      <c r="GA144" s="205"/>
      <c r="GB144" s="205"/>
      <c r="GC144" s="205"/>
      <c r="GD144" s="205"/>
      <c r="GE144" s="205"/>
      <c r="GF144" s="205"/>
      <c r="GG144" s="205"/>
      <c r="GH144" s="205"/>
      <c r="GI144" s="205"/>
      <c r="GJ144" s="205"/>
      <c r="GK144" s="205"/>
      <c r="GL144" s="205"/>
      <c r="GM144" s="205"/>
      <c r="GN144" s="205"/>
      <c r="GO144" s="205"/>
      <c r="GP144" s="205"/>
      <c r="GQ144" s="205"/>
      <c r="GR144" s="205"/>
      <c r="GS144" s="205"/>
      <c r="GT144" s="205"/>
      <c r="GU144" s="205"/>
      <c r="GV144" s="205"/>
      <c r="GW144" s="205"/>
      <c r="GX144" s="205"/>
      <c r="GY144" s="205"/>
      <c r="GZ144" s="205"/>
      <c r="HA144" s="205"/>
      <c r="HB144" s="205"/>
      <c r="HC144" s="205"/>
      <c r="HD144" s="205"/>
      <c r="HE144" s="205"/>
      <c r="HF144" s="205"/>
      <c r="HG144" s="205"/>
      <c r="HH144" s="205"/>
      <c r="HI144" s="205"/>
      <c r="HJ144" s="205"/>
      <c r="HK144" s="205"/>
      <c r="HL144" s="205"/>
      <c r="HM144" s="205"/>
      <c r="HN144" s="205"/>
      <c r="HO144" s="205"/>
      <c r="HP144" s="205"/>
      <c r="HQ144" s="205"/>
      <c r="HR144" s="205"/>
      <c r="HS144" s="205"/>
      <c r="HT144" s="205"/>
      <c r="HU144" s="205"/>
      <c r="HV144" s="205"/>
      <c r="HW144" s="205"/>
      <c r="HX144" s="205"/>
      <c r="HY144" s="205"/>
      <c r="HZ144" s="205"/>
      <c r="IA144" s="205"/>
      <c r="IB144" s="205"/>
      <c r="IC144" s="205"/>
      <c r="ID144" s="205"/>
      <c r="IE144" s="205"/>
      <c r="IF144" s="205"/>
      <c r="IG144" s="205"/>
      <c r="IH144" s="205"/>
      <c r="II144" s="205"/>
      <c r="IJ144" s="205"/>
      <c r="IK144" s="205"/>
      <c r="IL144" s="205"/>
      <c r="IM144" s="205"/>
      <c r="IN144" s="205"/>
      <c r="IO144" s="205"/>
      <c r="IP144" s="205"/>
      <c r="IQ144" s="205"/>
      <c r="IR144" s="205"/>
      <c r="IS144" s="205"/>
    </row>
    <row r="145" spans="1:253" s="175" customFormat="1" ht="13.5">
      <c r="A145" s="176">
        <v>790</v>
      </c>
      <c r="B145" s="177">
        <v>490.65</v>
      </c>
      <c r="C145" s="178">
        <v>4135.6</v>
      </c>
      <c r="D145" s="179">
        <v>11.669</v>
      </c>
      <c r="E145" s="180">
        <v>245.3</v>
      </c>
      <c r="F145" s="178">
        <v>4135.6</v>
      </c>
      <c r="G145" s="179">
        <v>11.349</v>
      </c>
      <c r="H145" s="180">
        <v>163.6</v>
      </c>
      <c r="I145" s="178">
        <v>4135.6</v>
      </c>
      <c r="J145" s="179">
        <v>11.162</v>
      </c>
      <c r="K145" s="180">
        <v>122.66</v>
      </c>
      <c r="L145" s="178">
        <v>4135.6</v>
      </c>
      <c r="M145" s="179">
        <v>11.03</v>
      </c>
      <c r="N145" s="180">
        <v>98.13</v>
      </c>
      <c r="O145" s="178">
        <v>4135.6</v>
      </c>
      <c r="P145" s="179">
        <v>10.927</v>
      </c>
      <c r="Q145" s="180">
        <v>49.06</v>
      </c>
      <c r="R145" s="178">
        <v>4135.5</v>
      </c>
      <c r="S145" s="179">
        <v>10.607</v>
      </c>
      <c r="T145" s="180">
        <v>24.53</v>
      </c>
      <c r="U145" s="178">
        <v>4135.5</v>
      </c>
      <c r="V145" s="179">
        <v>10.287</v>
      </c>
      <c r="W145" s="180">
        <v>16.35</v>
      </c>
      <c r="X145" s="178">
        <v>4135.4</v>
      </c>
      <c r="Y145" s="179">
        <v>10.1</v>
      </c>
      <c r="Z145" s="180">
        <v>12.26</v>
      </c>
      <c r="AA145" s="178">
        <v>4135.4</v>
      </c>
      <c r="AB145" s="179">
        <v>9.9668</v>
      </c>
      <c r="AC145" s="180">
        <v>9.812</v>
      </c>
      <c r="AD145" s="178">
        <v>4135.3</v>
      </c>
      <c r="AE145" s="179">
        <v>9.8638</v>
      </c>
      <c r="AF145" s="180">
        <v>8.177</v>
      </c>
      <c r="AG145" s="178">
        <v>4135.3</v>
      </c>
      <c r="AH145" s="179">
        <v>9.7796</v>
      </c>
      <c r="AI145" s="180">
        <v>7.008</v>
      </c>
      <c r="AJ145" s="178">
        <v>4135.2</v>
      </c>
      <c r="AK145" s="179">
        <v>9.7084</v>
      </c>
      <c r="AL145" s="180">
        <v>6.132</v>
      </c>
      <c r="AM145" s="178">
        <v>4135.2</v>
      </c>
      <c r="AN145" s="179">
        <v>9.6467</v>
      </c>
      <c r="AO145" s="180">
        <v>5.451</v>
      </c>
      <c r="AP145" s="178">
        <v>4135.1</v>
      </c>
      <c r="AQ145" s="179">
        <v>9.5923</v>
      </c>
      <c r="AR145" s="180">
        <v>4.906</v>
      </c>
      <c r="AS145" s="178">
        <v>4135.1</v>
      </c>
      <c r="AT145" s="179">
        <v>9.5437</v>
      </c>
      <c r="AU145" s="180">
        <v>2.452</v>
      </c>
      <c r="AV145" s="178">
        <v>4134.6</v>
      </c>
      <c r="AW145" s="179">
        <v>9.2234</v>
      </c>
      <c r="AX145" s="180">
        <v>1.634</v>
      </c>
      <c r="AY145" s="178">
        <v>4134.1</v>
      </c>
      <c r="AZ145" s="179">
        <v>9.0359</v>
      </c>
      <c r="BA145" s="180">
        <v>1.226</v>
      </c>
      <c r="BB145" s="178">
        <v>4133.6</v>
      </c>
      <c r="BC145" s="179">
        <v>8.9028</v>
      </c>
      <c r="BD145" s="180">
        <v>0.9803</v>
      </c>
      <c r="BE145" s="178">
        <v>4133.1</v>
      </c>
      <c r="BF145" s="179">
        <v>8.7994</v>
      </c>
      <c r="BG145" s="180">
        <v>0.4897</v>
      </c>
      <c r="BH145" s="178">
        <v>4130.7</v>
      </c>
      <c r="BI145" s="179">
        <v>8.4777</v>
      </c>
      <c r="BJ145" s="180">
        <v>0.3261</v>
      </c>
      <c r="BK145" s="178">
        <v>4128.3</v>
      </c>
      <c r="BL145" s="179">
        <v>8.2888</v>
      </c>
      <c r="BM145" s="180">
        <v>0.2443</v>
      </c>
      <c r="BN145" s="178">
        <v>4125.8</v>
      </c>
      <c r="BO145" s="179">
        <v>8.1542</v>
      </c>
      <c r="BP145" s="210"/>
      <c r="BQ145" s="205"/>
      <c r="BR145" s="205"/>
      <c r="BS145" s="205"/>
      <c r="BT145" s="205"/>
      <c r="BU145" s="205"/>
      <c r="BV145" s="205"/>
      <c r="BW145" s="205"/>
      <c r="BX145" s="205"/>
      <c r="BY145" s="205"/>
      <c r="BZ145" s="205"/>
      <c r="CA145" s="205"/>
      <c r="CB145" s="205"/>
      <c r="CC145" s="205"/>
      <c r="CD145" s="205"/>
      <c r="CE145" s="205"/>
      <c r="CF145" s="205"/>
      <c r="CG145" s="205"/>
      <c r="CH145" s="205"/>
      <c r="CI145" s="205"/>
      <c r="CJ145" s="205"/>
      <c r="CK145" s="205"/>
      <c r="CL145" s="205"/>
      <c r="CM145" s="205"/>
      <c r="CN145" s="205"/>
      <c r="CO145" s="205"/>
      <c r="CP145" s="205"/>
      <c r="CQ145" s="205"/>
      <c r="CR145" s="205"/>
      <c r="CS145" s="205"/>
      <c r="CT145" s="205"/>
      <c r="CU145" s="205"/>
      <c r="CV145" s="205"/>
      <c r="CW145" s="205"/>
      <c r="CX145" s="205"/>
      <c r="CY145" s="205"/>
      <c r="CZ145" s="205"/>
      <c r="DA145" s="205"/>
      <c r="DB145" s="205"/>
      <c r="DC145" s="205"/>
      <c r="DD145" s="205"/>
      <c r="DE145" s="205"/>
      <c r="DF145" s="205"/>
      <c r="DG145" s="205"/>
      <c r="DH145" s="205"/>
      <c r="DI145" s="205"/>
      <c r="DJ145" s="205"/>
      <c r="DK145" s="205"/>
      <c r="DL145" s="205"/>
      <c r="DM145" s="205"/>
      <c r="DN145" s="205"/>
      <c r="DO145" s="205"/>
      <c r="DP145" s="205"/>
      <c r="DQ145" s="205"/>
      <c r="DR145" s="205"/>
      <c r="DS145" s="205"/>
      <c r="DT145" s="205"/>
      <c r="DU145" s="205"/>
      <c r="DV145" s="205"/>
      <c r="DW145" s="205"/>
      <c r="DX145" s="205"/>
      <c r="DY145" s="205"/>
      <c r="DZ145" s="205"/>
      <c r="EA145" s="205"/>
      <c r="EB145" s="205"/>
      <c r="EC145" s="205"/>
      <c r="ED145" s="205"/>
      <c r="EE145" s="205"/>
      <c r="EF145" s="205"/>
      <c r="EG145" s="205"/>
      <c r="EH145" s="205"/>
      <c r="EI145" s="205"/>
      <c r="EJ145" s="205"/>
      <c r="EK145" s="205"/>
      <c r="EL145" s="205"/>
      <c r="EM145" s="205"/>
      <c r="EN145" s="205"/>
      <c r="EO145" s="205"/>
      <c r="EP145" s="205"/>
      <c r="EQ145" s="205"/>
      <c r="ER145" s="205"/>
      <c r="ES145" s="205"/>
      <c r="ET145" s="205"/>
      <c r="EU145" s="205"/>
      <c r="EV145" s="205"/>
      <c r="EW145" s="205"/>
      <c r="EX145" s="205"/>
      <c r="EY145" s="205"/>
      <c r="EZ145" s="205"/>
      <c r="FA145" s="205"/>
      <c r="FB145" s="205"/>
      <c r="FC145" s="205"/>
      <c r="FD145" s="205"/>
      <c r="FE145" s="205"/>
      <c r="FF145" s="205"/>
      <c r="FG145" s="205"/>
      <c r="FH145" s="205"/>
      <c r="FI145" s="205"/>
      <c r="FJ145" s="205"/>
      <c r="FK145" s="205"/>
      <c r="FL145" s="205"/>
      <c r="FM145" s="205"/>
      <c r="FN145" s="205"/>
      <c r="FO145" s="205"/>
      <c r="FP145" s="205"/>
      <c r="FQ145" s="205"/>
      <c r="FR145" s="205"/>
      <c r="FS145" s="205"/>
      <c r="FT145" s="205"/>
      <c r="FU145" s="205"/>
      <c r="FV145" s="205"/>
      <c r="FW145" s="205"/>
      <c r="FX145" s="205"/>
      <c r="FY145" s="205"/>
      <c r="FZ145" s="205"/>
      <c r="GA145" s="205"/>
      <c r="GB145" s="205"/>
      <c r="GC145" s="205"/>
      <c r="GD145" s="205"/>
      <c r="GE145" s="205"/>
      <c r="GF145" s="205"/>
      <c r="GG145" s="205"/>
      <c r="GH145" s="205"/>
      <c r="GI145" s="205"/>
      <c r="GJ145" s="205"/>
      <c r="GK145" s="205"/>
      <c r="GL145" s="205"/>
      <c r="GM145" s="205"/>
      <c r="GN145" s="205"/>
      <c r="GO145" s="205"/>
      <c r="GP145" s="205"/>
      <c r="GQ145" s="205"/>
      <c r="GR145" s="205"/>
      <c r="GS145" s="205"/>
      <c r="GT145" s="205"/>
      <c r="GU145" s="205"/>
      <c r="GV145" s="205"/>
      <c r="GW145" s="205"/>
      <c r="GX145" s="205"/>
      <c r="GY145" s="205"/>
      <c r="GZ145" s="205"/>
      <c r="HA145" s="205"/>
      <c r="HB145" s="205"/>
      <c r="HC145" s="205"/>
      <c r="HD145" s="205"/>
      <c r="HE145" s="205"/>
      <c r="HF145" s="205"/>
      <c r="HG145" s="205"/>
      <c r="HH145" s="205"/>
      <c r="HI145" s="205"/>
      <c r="HJ145" s="205"/>
      <c r="HK145" s="205"/>
      <c r="HL145" s="205"/>
      <c r="HM145" s="205"/>
      <c r="HN145" s="205"/>
      <c r="HO145" s="205"/>
      <c r="HP145" s="205"/>
      <c r="HQ145" s="205"/>
      <c r="HR145" s="205"/>
      <c r="HS145" s="205"/>
      <c r="HT145" s="205"/>
      <c r="HU145" s="205"/>
      <c r="HV145" s="205"/>
      <c r="HW145" s="205"/>
      <c r="HX145" s="205"/>
      <c r="HY145" s="205"/>
      <c r="HZ145" s="205"/>
      <c r="IA145" s="205"/>
      <c r="IB145" s="205"/>
      <c r="IC145" s="205"/>
      <c r="ID145" s="205"/>
      <c r="IE145" s="205"/>
      <c r="IF145" s="205"/>
      <c r="IG145" s="205"/>
      <c r="IH145" s="205"/>
      <c r="II145" s="205"/>
      <c r="IJ145" s="205"/>
      <c r="IK145" s="205"/>
      <c r="IL145" s="205"/>
      <c r="IM145" s="205"/>
      <c r="IN145" s="205"/>
      <c r="IO145" s="205"/>
      <c r="IP145" s="205"/>
      <c r="IQ145" s="205"/>
      <c r="IR145" s="205"/>
      <c r="IS145" s="205"/>
    </row>
    <row r="146" spans="1:253" s="175" customFormat="1" ht="13.5">
      <c r="A146" s="176">
        <f>800+0.000000001</f>
        <v>800.000000001</v>
      </c>
      <c r="B146" s="177">
        <v>495.27</v>
      </c>
      <c r="C146" s="178">
        <v>4158.9</v>
      </c>
      <c r="D146" s="179">
        <v>11.691</v>
      </c>
      <c r="E146" s="180">
        <v>247.6</v>
      </c>
      <c r="F146" s="178">
        <v>4158.9</v>
      </c>
      <c r="G146" s="179">
        <v>11.371</v>
      </c>
      <c r="H146" s="180">
        <v>165.1</v>
      </c>
      <c r="I146" s="178">
        <v>4158.9</v>
      </c>
      <c r="J146" s="179">
        <v>11.184</v>
      </c>
      <c r="K146" s="180">
        <v>123.82</v>
      </c>
      <c r="L146" s="178">
        <v>4158.9</v>
      </c>
      <c r="M146" s="179">
        <v>11.051</v>
      </c>
      <c r="N146" s="180">
        <v>99.05</v>
      </c>
      <c r="O146" s="178">
        <v>4158.9</v>
      </c>
      <c r="P146" s="179">
        <v>10.948</v>
      </c>
      <c r="Q146" s="180">
        <v>49.53</v>
      </c>
      <c r="R146" s="178">
        <v>4158.9</v>
      </c>
      <c r="S146" s="179">
        <v>10.628</v>
      </c>
      <c r="T146" s="180">
        <v>24.76</v>
      </c>
      <c r="U146" s="178">
        <v>4158.8</v>
      </c>
      <c r="V146" s="179">
        <v>10.309</v>
      </c>
      <c r="W146" s="180">
        <v>16.51</v>
      </c>
      <c r="X146" s="178">
        <v>4158.8</v>
      </c>
      <c r="Y146" s="179">
        <v>10.121</v>
      </c>
      <c r="Z146" s="180">
        <v>12.38</v>
      </c>
      <c r="AA146" s="178">
        <v>4158.8</v>
      </c>
      <c r="AB146" s="179">
        <v>9.9887</v>
      </c>
      <c r="AC146" s="180">
        <v>9.904</v>
      </c>
      <c r="AD146" s="178">
        <v>4158.7</v>
      </c>
      <c r="AE146" s="179">
        <v>9.8856</v>
      </c>
      <c r="AF146" s="180">
        <v>8.254</v>
      </c>
      <c r="AG146" s="178">
        <v>4158.7</v>
      </c>
      <c r="AH146" s="179">
        <v>9.8015</v>
      </c>
      <c r="AI146" s="180">
        <v>7.074</v>
      </c>
      <c r="AJ146" s="178">
        <v>4158.6</v>
      </c>
      <c r="AK146" s="179">
        <v>9.7303</v>
      </c>
      <c r="AL146" s="180">
        <v>6.19</v>
      </c>
      <c r="AM146" s="178">
        <v>4158.6</v>
      </c>
      <c r="AN146" s="179">
        <v>9.6686</v>
      </c>
      <c r="AO146" s="180">
        <v>5.502</v>
      </c>
      <c r="AP146" s="178">
        <v>4158.5</v>
      </c>
      <c r="AQ146" s="179">
        <v>9.6142</v>
      </c>
      <c r="AR146" s="180">
        <v>4.952</v>
      </c>
      <c r="AS146" s="178">
        <v>4158.5</v>
      </c>
      <c r="AT146" s="179">
        <v>9.5656</v>
      </c>
      <c r="AU146" s="180">
        <v>2.475</v>
      </c>
      <c r="AV146" s="178">
        <v>4158</v>
      </c>
      <c r="AW146" s="179">
        <v>9.2453</v>
      </c>
      <c r="AX146" s="180">
        <v>1.65</v>
      </c>
      <c r="AY146" s="178">
        <v>4157.5</v>
      </c>
      <c r="AZ146" s="179">
        <v>9.0578</v>
      </c>
      <c r="BA146" s="180">
        <v>1.237</v>
      </c>
      <c r="BB146" s="178">
        <v>4157.1</v>
      </c>
      <c r="BC146" s="179">
        <v>8.9247</v>
      </c>
      <c r="BD146" s="180">
        <v>0.9896</v>
      </c>
      <c r="BE146" s="178">
        <v>4156.6</v>
      </c>
      <c r="BF146" s="179">
        <v>8.8214</v>
      </c>
      <c r="BG146" s="180">
        <v>0.4943</v>
      </c>
      <c r="BH146" s="178">
        <v>4154.2</v>
      </c>
      <c r="BI146" s="179">
        <v>8.4997</v>
      </c>
      <c r="BJ146" s="180">
        <v>0.3292</v>
      </c>
      <c r="BK146" s="178">
        <v>4151.8</v>
      </c>
      <c r="BL146" s="179">
        <v>8.3108</v>
      </c>
      <c r="BM146" s="180">
        <v>0.2467</v>
      </c>
      <c r="BN146" s="178">
        <v>4149.4</v>
      </c>
      <c r="BO146" s="179">
        <v>8.1763</v>
      </c>
      <c r="BP146" s="210"/>
      <c r="BQ146" s="205"/>
      <c r="BR146" s="205"/>
      <c r="BS146" s="205"/>
      <c r="BT146" s="205"/>
      <c r="BU146" s="205"/>
      <c r="BV146" s="205"/>
      <c r="BW146" s="205"/>
      <c r="BX146" s="205"/>
      <c r="BY146" s="205"/>
      <c r="BZ146" s="205"/>
      <c r="CA146" s="205"/>
      <c r="CB146" s="205"/>
      <c r="CC146" s="205"/>
      <c r="CD146" s="205"/>
      <c r="CE146" s="205"/>
      <c r="CF146" s="205"/>
      <c r="CG146" s="205"/>
      <c r="CH146" s="205"/>
      <c r="CI146" s="205"/>
      <c r="CJ146" s="205"/>
      <c r="CK146" s="205"/>
      <c r="CL146" s="205"/>
      <c r="CM146" s="205"/>
      <c r="CN146" s="205"/>
      <c r="CO146" s="205"/>
      <c r="CP146" s="205"/>
      <c r="CQ146" s="205"/>
      <c r="CR146" s="205"/>
      <c r="CS146" s="205"/>
      <c r="CT146" s="205"/>
      <c r="CU146" s="205"/>
      <c r="CV146" s="205"/>
      <c r="CW146" s="205"/>
      <c r="CX146" s="205"/>
      <c r="CY146" s="205"/>
      <c r="CZ146" s="205"/>
      <c r="DA146" s="205"/>
      <c r="DB146" s="205"/>
      <c r="DC146" s="205"/>
      <c r="DD146" s="205"/>
      <c r="DE146" s="205"/>
      <c r="DF146" s="205"/>
      <c r="DG146" s="205"/>
      <c r="DH146" s="205"/>
      <c r="DI146" s="205"/>
      <c r="DJ146" s="205"/>
      <c r="DK146" s="205"/>
      <c r="DL146" s="205"/>
      <c r="DM146" s="205"/>
      <c r="DN146" s="205"/>
      <c r="DO146" s="205"/>
      <c r="DP146" s="205"/>
      <c r="DQ146" s="205"/>
      <c r="DR146" s="205"/>
      <c r="DS146" s="205"/>
      <c r="DT146" s="205"/>
      <c r="DU146" s="205"/>
      <c r="DV146" s="205"/>
      <c r="DW146" s="205"/>
      <c r="DX146" s="205"/>
      <c r="DY146" s="205"/>
      <c r="DZ146" s="205"/>
      <c r="EA146" s="205"/>
      <c r="EB146" s="205"/>
      <c r="EC146" s="205"/>
      <c r="ED146" s="205"/>
      <c r="EE146" s="205"/>
      <c r="EF146" s="205"/>
      <c r="EG146" s="205"/>
      <c r="EH146" s="205"/>
      <c r="EI146" s="205"/>
      <c r="EJ146" s="205"/>
      <c r="EK146" s="205"/>
      <c r="EL146" s="205"/>
      <c r="EM146" s="205"/>
      <c r="EN146" s="205"/>
      <c r="EO146" s="205"/>
      <c r="EP146" s="205"/>
      <c r="EQ146" s="205"/>
      <c r="ER146" s="205"/>
      <c r="ES146" s="205"/>
      <c r="ET146" s="205"/>
      <c r="EU146" s="205"/>
      <c r="EV146" s="205"/>
      <c r="EW146" s="205"/>
      <c r="EX146" s="205"/>
      <c r="EY146" s="205"/>
      <c r="EZ146" s="205"/>
      <c r="FA146" s="205"/>
      <c r="FB146" s="205"/>
      <c r="FC146" s="205"/>
      <c r="FD146" s="205"/>
      <c r="FE146" s="205"/>
      <c r="FF146" s="205"/>
      <c r="FG146" s="205"/>
      <c r="FH146" s="205"/>
      <c r="FI146" s="205"/>
      <c r="FJ146" s="205"/>
      <c r="FK146" s="205"/>
      <c r="FL146" s="205"/>
      <c r="FM146" s="205"/>
      <c r="FN146" s="205"/>
      <c r="FO146" s="205"/>
      <c r="FP146" s="205"/>
      <c r="FQ146" s="205"/>
      <c r="FR146" s="205"/>
      <c r="FS146" s="205"/>
      <c r="FT146" s="205"/>
      <c r="FU146" s="205"/>
      <c r="FV146" s="205"/>
      <c r="FW146" s="205"/>
      <c r="FX146" s="205"/>
      <c r="FY146" s="205"/>
      <c r="FZ146" s="205"/>
      <c r="GA146" s="205"/>
      <c r="GB146" s="205"/>
      <c r="GC146" s="205"/>
      <c r="GD146" s="205"/>
      <c r="GE146" s="205"/>
      <c r="GF146" s="205"/>
      <c r="GG146" s="205"/>
      <c r="GH146" s="205"/>
      <c r="GI146" s="205"/>
      <c r="GJ146" s="205"/>
      <c r="GK146" s="205"/>
      <c r="GL146" s="205"/>
      <c r="GM146" s="205"/>
      <c r="GN146" s="205"/>
      <c r="GO146" s="205"/>
      <c r="GP146" s="205"/>
      <c r="GQ146" s="205"/>
      <c r="GR146" s="205"/>
      <c r="GS146" s="205"/>
      <c r="GT146" s="205"/>
      <c r="GU146" s="205"/>
      <c r="GV146" s="205"/>
      <c r="GW146" s="205"/>
      <c r="GX146" s="205"/>
      <c r="GY146" s="205"/>
      <c r="GZ146" s="205"/>
      <c r="HA146" s="205"/>
      <c r="HB146" s="205"/>
      <c r="HC146" s="205"/>
      <c r="HD146" s="205"/>
      <c r="HE146" s="205"/>
      <c r="HF146" s="205"/>
      <c r="HG146" s="205"/>
      <c r="HH146" s="205"/>
      <c r="HI146" s="205"/>
      <c r="HJ146" s="205"/>
      <c r="HK146" s="205"/>
      <c r="HL146" s="205"/>
      <c r="HM146" s="205"/>
      <c r="HN146" s="205"/>
      <c r="HO146" s="205"/>
      <c r="HP146" s="205"/>
      <c r="HQ146" s="205"/>
      <c r="HR146" s="205"/>
      <c r="HS146" s="205"/>
      <c r="HT146" s="205"/>
      <c r="HU146" s="205"/>
      <c r="HV146" s="205"/>
      <c r="HW146" s="205"/>
      <c r="HX146" s="205"/>
      <c r="HY146" s="205"/>
      <c r="HZ146" s="205"/>
      <c r="IA146" s="205"/>
      <c r="IB146" s="205"/>
      <c r="IC146" s="205"/>
      <c r="ID146" s="205"/>
      <c r="IE146" s="205"/>
      <c r="IF146" s="205"/>
      <c r="IG146" s="205"/>
      <c r="IH146" s="205"/>
      <c r="II146" s="205"/>
      <c r="IJ146" s="205"/>
      <c r="IK146" s="205"/>
      <c r="IL146" s="205"/>
      <c r="IM146" s="205"/>
      <c r="IN146" s="205"/>
      <c r="IO146" s="205"/>
      <c r="IP146" s="205"/>
      <c r="IQ146" s="205"/>
      <c r="IR146" s="205"/>
      <c r="IS146" s="205"/>
    </row>
    <row r="147" spans="1:68" s="1" customFormat="1" ht="12.75">
      <c r="A147" s="217"/>
      <c r="B147" s="217"/>
      <c r="C147" s="217"/>
      <c r="D147" s="217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19"/>
      <c r="BE147" s="219"/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219"/>
      <c r="BP147" s="211"/>
    </row>
    <row r="148" spans="1:68" s="200" customFormat="1" ht="12.75">
      <c r="A148" s="182">
        <f aca="true" t="shared" si="4" ref="A148:BL148">DCOUNT(A64:A146,1,A64:A65)</f>
        <v>81</v>
      </c>
      <c r="B148" s="182">
        <f t="shared" si="4"/>
        <v>81</v>
      </c>
      <c r="C148" s="182">
        <f t="shared" si="4"/>
        <v>81</v>
      </c>
      <c r="D148" s="182">
        <f t="shared" si="4"/>
        <v>81</v>
      </c>
      <c r="E148" s="182">
        <f t="shared" si="4"/>
        <v>81</v>
      </c>
      <c r="F148" s="182">
        <f t="shared" si="4"/>
        <v>81</v>
      </c>
      <c r="G148" s="182">
        <f t="shared" si="4"/>
        <v>81</v>
      </c>
      <c r="H148" s="182">
        <f t="shared" si="4"/>
        <v>81</v>
      </c>
      <c r="I148" s="182">
        <f t="shared" si="4"/>
        <v>81</v>
      </c>
      <c r="J148" s="182">
        <f t="shared" si="4"/>
        <v>81</v>
      </c>
      <c r="K148" s="182">
        <f t="shared" si="4"/>
        <v>81</v>
      </c>
      <c r="L148" s="182">
        <f t="shared" si="4"/>
        <v>81</v>
      </c>
      <c r="M148" s="182">
        <f t="shared" si="4"/>
        <v>81</v>
      </c>
      <c r="N148" s="182">
        <f t="shared" si="4"/>
        <v>81</v>
      </c>
      <c r="O148" s="182">
        <f t="shared" si="4"/>
        <v>81</v>
      </c>
      <c r="P148" s="182">
        <f t="shared" si="4"/>
        <v>81</v>
      </c>
      <c r="Q148" s="182">
        <f t="shared" si="4"/>
        <v>81</v>
      </c>
      <c r="R148" s="182">
        <f t="shared" si="4"/>
        <v>81</v>
      </c>
      <c r="S148" s="182">
        <f t="shared" si="4"/>
        <v>81</v>
      </c>
      <c r="T148" s="182">
        <f t="shared" si="4"/>
        <v>81</v>
      </c>
      <c r="U148" s="182">
        <f t="shared" si="4"/>
        <v>81</v>
      </c>
      <c r="V148" s="182">
        <f t="shared" si="4"/>
        <v>81</v>
      </c>
      <c r="W148" s="182">
        <f t="shared" si="4"/>
        <v>81</v>
      </c>
      <c r="X148" s="182">
        <f t="shared" si="4"/>
        <v>81</v>
      </c>
      <c r="Y148" s="182">
        <f t="shared" si="4"/>
        <v>81</v>
      </c>
      <c r="Z148" s="182">
        <f t="shared" si="4"/>
        <v>81</v>
      </c>
      <c r="AA148" s="182">
        <f t="shared" si="4"/>
        <v>81</v>
      </c>
      <c r="AB148" s="182">
        <f t="shared" si="4"/>
        <v>81</v>
      </c>
      <c r="AC148" s="182">
        <f t="shared" si="4"/>
        <v>81</v>
      </c>
      <c r="AD148" s="182">
        <f t="shared" si="4"/>
        <v>81</v>
      </c>
      <c r="AE148" s="182">
        <f t="shared" si="4"/>
        <v>81</v>
      </c>
      <c r="AF148" s="182">
        <f t="shared" si="4"/>
        <v>81</v>
      </c>
      <c r="AG148" s="182">
        <f t="shared" si="4"/>
        <v>81</v>
      </c>
      <c r="AH148" s="182">
        <f t="shared" si="4"/>
        <v>81</v>
      </c>
      <c r="AI148" s="182">
        <f t="shared" si="4"/>
        <v>81</v>
      </c>
      <c r="AJ148" s="182">
        <f t="shared" si="4"/>
        <v>81</v>
      </c>
      <c r="AK148" s="182">
        <f t="shared" si="4"/>
        <v>81</v>
      </c>
      <c r="AL148" s="182">
        <f t="shared" si="4"/>
        <v>81</v>
      </c>
      <c r="AM148" s="182">
        <f t="shared" si="4"/>
        <v>81</v>
      </c>
      <c r="AN148" s="182">
        <f t="shared" si="4"/>
        <v>81</v>
      </c>
      <c r="AO148" s="182">
        <f t="shared" si="4"/>
        <v>81</v>
      </c>
      <c r="AP148" s="182">
        <f t="shared" si="4"/>
        <v>81</v>
      </c>
      <c r="AQ148" s="182">
        <f t="shared" si="4"/>
        <v>81</v>
      </c>
      <c r="AR148" s="182">
        <f t="shared" si="4"/>
        <v>81</v>
      </c>
      <c r="AS148" s="182">
        <f t="shared" si="4"/>
        <v>81</v>
      </c>
      <c r="AT148" s="182">
        <f t="shared" si="4"/>
        <v>81</v>
      </c>
      <c r="AU148" s="182">
        <f t="shared" si="4"/>
        <v>81</v>
      </c>
      <c r="AV148" s="182">
        <f t="shared" si="4"/>
        <v>81</v>
      </c>
      <c r="AW148" s="182">
        <f t="shared" si="4"/>
        <v>81</v>
      </c>
      <c r="AX148" s="182">
        <f t="shared" si="4"/>
        <v>81</v>
      </c>
      <c r="AY148" s="182">
        <f t="shared" si="4"/>
        <v>81</v>
      </c>
      <c r="AZ148" s="182">
        <f t="shared" si="4"/>
        <v>81</v>
      </c>
      <c r="BA148" s="182">
        <f t="shared" si="4"/>
        <v>81</v>
      </c>
      <c r="BB148" s="182">
        <f t="shared" si="4"/>
        <v>81</v>
      </c>
      <c r="BC148" s="182">
        <f t="shared" si="4"/>
        <v>81</v>
      </c>
      <c r="BD148" s="182">
        <f t="shared" si="4"/>
        <v>81</v>
      </c>
      <c r="BE148" s="182">
        <f t="shared" si="4"/>
        <v>81</v>
      </c>
      <c r="BF148" s="182">
        <f t="shared" si="4"/>
        <v>81</v>
      </c>
      <c r="BG148" s="182">
        <f t="shared" si="4"/>
        <v>81</v>
      </c>
      <c r="BH148" s="182">
        <f t="shared" si="4"/>
        <v>81</v>
      </c>
      <c r="BI148" s="182">
        <f t="shared" si="4"/>
        <v>81</v>
      </c>
      <c r="BJ148" s="182">
        <f t="shared" si="4"/>
        <v>81</v>
      </c>
      <c r="BK148" s="182">
        <f t="shared" si="4"/>
        <v>81</v>
      </c>
      <c r="BL148" s="182">
        <f t="shared" si="4"/>
        <v>81</v>
      </c>
      <c r="BM148" s="182">
        <f>DCOUNT(BM64:BM146,1,BM64:BM65)</f>
        <v>81</v>
      </c>
      <c r="BN148" s="182">
        <f>DCOUNT(BN64:BN146,1,BN64:BN65)</f>
        <v>81</v>
      </c>
      <c r="BO148" s="182">
        <f>DCOUNT(BO64:BO146,1,BO64:BO65)</f>
        <v>81</v>
      </c>
      <c r="BP148" s="212"/>
    </row>
    <row r="150" spans="2:10" ht="13.5">
      <c r="B150" s="220" t="s">
        <v>29</v>
      </c>
      <c r="C150" s="125"/>
      <c r="D150" s="125"/>
      <c r="E150" s="125"/>
      <c r="F150" s="125"/>
      <c r="G150" s="125"/>
      <c r="H150" s="125"/>
      <c r="I150" s="125"/>
      <c r="J150" s="125"/>
    </row>
    <row r="151" spans="2:10" ht="16.5">
      <c r="B151" s="134" t="s">
        <v>31</v>
      </c>
      <c r="C151" s="183"/>
      <c r="D151" s="183"/>
      <c r="E151" s="183"/>
      <c r="F151" s="183"/>
      <c r="G151" s="183"/>
      <c r="H151" s="183"/>
      <c r="I151" s="183"/>
      <c r="J151" s="183"/>
    </row>
    <row r="152" spans="2:10" ht="12.75">
      <c r="B152" s="244" t="s">
        <v>15</v>
      </c>
      <c r="C152" s="232" t="s">
        <v>66</v>
      </c>
      <c r="D152" s="235" t="s">
        <v>67</v>
      </c>
      <c r="E152" s="232" t="s">
        <v>68</v>
      </c>
      <c r="F152" s="232" t="s">
        <v>16</v>
      </c>
      <c r="G152" s="232" t="s">
        <v>17</v>
      </c>
      <c r="H152" s="232" t="s">
        <v>18</v>
      </c>
      <c r="I152" s="238" t="s">
        <v>19</v>
      </c>
      <c r="J152" s="241" t="s">
        <v>20</v>
      </c>
    </row>
    <row r="153" spans="2:10" ht="12.75">
      <c r="B153" s="245"/>
      <c r="C153" s="233"/>
      <c r="D153" s="236"/>
      <c r="E153" s="233"/>
      <c r="F153" s="233"/>
      <c r="G153" s="233"/>
      <c r="H153" s="233"/>
      <c r="I153" s="239"/>
      <c r="J153" s="242" t="s">
        <v>21</v>
      </c>
    </row>
    <row r="154" spans="2:10" ht="12.75">
      <c r="B154" s="246"/>
      <c r="C154" s="234"/>
      <c r="D154" s="237"/>
      <c r="E154" s="234"/>
      <c r="F154" s="234"/>
      <c r="G154" s="234"/>
      <c r="H154" s="234"/>
      <c r="I154" s="240"/>
      <c r="J154" s="243"/>
    </row>
    <row r="155" spans="2:10" ht="13.5" hidden="1">
      <c r="B155" s="184"/>
      <c r="C155" s="185"/>
      <c r="D155" s="186"/>
      <c r="E155" s="187"/>
      <c r="F155" s="188"/>
      <c r="G155" s="187"/>
      <c r="H155" s="189"/>
      <c r="I155" s="190"/>
      <c r="J155" s="190"/>
    </row>
    <row r="156" spans="2:10" ht="13.5" hidden="1">
      <c r="B156" s="191"/>
      <c r="C156" s="185"/>
      <c r="D156" s="186"/>
      <c r="E156" s="187"/>
      <c r="F156" s="188"/>
      <c r="G156" s="187"/>
      <c r="H156" s="189"/>
      <c r="I156" s="190"/>
      <c r="J156" s="190"/>
    </row>
    <row r="157" spans="2:10" ht="12.75">
      <c r="B157" s="192">
        <v>0.01</v>
      </c>
      <c r="C157" s="193">
        <v>6.982</v>
      </c>
      <c r="D157" s="193">
        <v>0.0010001</v>
      </c>
      <c r="E157" s="192">
        <v>129.208</v>
      </c>
      <c r="F157" s="193">
        <v>29.33</v>
      </c>
      <c r="G157" s="193">
        <v>2513.8</v>
      </c>
      <c r="H157" s="193">
        <v>2484.5</v>
      </c>
      <c r="I157" s="193">
        <v>0.106</v>
      </c>
      <c r="J157" s="193">
        <v>8.9756</v>
      </c>
    </row>
    <row r="158" spans="2:10" ht="12.75">
      <c r="B158" s="194">
        <v>0.015</v>
      </c>
      <c r="C158" s="194">
        <v>13.034</v>
      </c>
      <c r="D158" s="194">
        <v>0.0010006</v>
      </c>
      <c r="E158" s="194">
        <v>87.982</v>
      </c>
      <c r="F158" s="194">
        <v>54.71</v>
      </c>
      <c r="G158" s="194">
        <v>2525</v>
      </c>
      <c r="H158" s="194">
        <v>2470.3</v>
      </c>
      <c r="I158" s="194">
        <v>0.1956</v>
      </c>
      <c r="J158" s="194">
        <v>8.8278</v>
      </c>
    </row>
    <row r="159" spans="2:10" ht="12.75">
      <c r="B159" s="194">
        <v>0.02</v>
      </c>
      <c r="C159" s="194">
        <v>17.511</v>
      </c>
      <c r="D159" s="194">
        <v>0.0010012</v>
      </c>
      <c r="E159" s="194">
        <v>67.006</v>
      </c>
      <c r="F159" s="194">
        <v>73.45</v>
      </c>
      <c r="G159" s="194">
        <v>2533.2</v>
      </c>
      <c r="H159" s="194">
        <v>2459.8</v>
      </c>
      <c r="I159" s="194">
        <v>0.2606</v>
      </c>
      <c r="J159" s="194">
        <v>8.7236</v>
      </c>
    </row>
    <row r="160" spans="2:10" ht="12.75">
      <c r="B160" s="194">
        <v>0.025</v>
      </c>
      <c r="C160" s="194">
        <v>21.094</v>
      </c>
      <c r="D160" s="194">
        <v>0.001002</v>
      </c>
      <c r="E160" s="194">
        <v>54.256</v>
      </c>
      <c r="F160" s="194">
        <v>88.44</v>
      </c>
      <c r="G160" s="194">
        <v>2539.7</v>
      </c>
      <c r="H160" s="194">
        <v>2451.3</v>
      </c>
      <c r="I160" s="194">
        <v>0.3119</v>
      </c>
      <c r="J160" s="194">
        <v>8.6431</v>
      </c>
    </row>
    <row r="161" spans="2:10" ht="12.75">
      <c r="B161" s="194">
        <v>0.03</v>
      </c>
      <c r="C161" s="194">
        <v>24.098</v>
      </c>
      <c r="D161" s="194">
        <v>0.0010027</v>
      </c>
      <c r="E161" s="194">
        <v>45.668</v>
      </c>
      <c r="F161" s="194">
        <v>101</v>
      </c>
      <c r="G161" s="194">
        <v>2545.2</v>
      </c>
      <c r="H161" s="194">
        <v>2444.2</v>
      </c>
      <c r="I161" s="194">
        <v>0.3543</v>
      </c>
      <c r="J161" s="194">
        <v>8.5776</v>
      </c>
    </row>
    <row r="162" spans="2:10" ht="12.75">
      <c r="B162" s="194">
        <v>0.035</v>
      </c>
      <c r="C162" s="194">
        <v>26.692</v>
      </c>
      <c r="D162" s="194">
        <v>0.0010033</v>
      </c>
      <c r="E162" s="194">
        <v>39.48</v>
      </c>
      <c r="F162" s="194">
        <v>111.84</v>
      </c>
      <c r="G162" s="194">
        <v>2549.9</v>
      </c>
      <c r="H162" s="194">
        <v>2438.1</v>
      </c>
      <c r="I162" s="194">
        <v>0.3907</v>
      </c>
      <c r="J162" s="194">
        <v>8.5224</v>
      </c>
    </row>
    <row r="163" spans="2:10" ht="12.75">
      <c r="B163" s="194">
        <v>0.04</v>
      </c>
      <c r="C163" s="194">
        <v>28.981</v>
      </c>
      <c r="D163" s="194">
        <v>0.001004</v>
      </c>
      <c r="E163" s="194">
        <v>34.803</v>
      </c>
      <c r="F163" s="194">
        <v>121.41</v>
      </c>
      <c r="G163" s="194">
        <v>2554.1</v>
      </c>
      <c r="H163" s="194">
        <v>2432.7</v>
      </c>
      <c r="I163" s="194">
        <v>0.4224</v>
      </c>
      <c r="J163" s="194">
        <v>8.4747</v>
      </c>
    </row>
    <row r="164" spans="2:10" ht="12.75">
      <c r="B164" s="194">
        <v>0.045</v>
      </c>
      <c r="C164" s="194">
        <v>31.034</v>
      </c>
      <c r="D164" s="194">
        <v>0.0010046</v>
      </c>
      <c r="E164" s="194">
        <v>31.142</v>
      </c>
      <c r="F164" s="194">
        <v>129.98</v>
      </c>
      <c r="G164" s="194">
        <v>2557.8</v>
      </c>
      <c r="H164" s="194">
        <v>2427.8</v>
      </c>
      <c r="I164" s="194">
        <v>0.4507</v>
      </c>
      <c r="J164" s="194">
        <v>8.4327</v>
      </c>
    </row>
    <row r="165" spans="2:10" ht="12.75">
      <c r="B165" s="194">
        <v>0.05</v>
      </c>
      <c r="C165" s="194">
        <v>32.9</v>
      </c>
      <c r="D165" s="194">
        <v>0.0010052</v>
      </c>
      <c r="E165" s="194">
        <v>28.196</v>
      </c>
      <c r="F165" s="194">
        <v>137.77</v>
      </c>
      <c r="G165" s="194">
        <v>2561.2</v>
      </c>
      <c r="H165" s="194">
        <v>2423.4</v>
      </c>
      <c r="I165" s="194">
        <v>0.4762</v>
      </c>
      <c r="J165" s="194">
        <v>8.3952</v>
      </c>
    </row>
    <row r="166" spans="2:10" ht="12.75">
      <c r="B166" s="194">
        <v>0.055</v>
      </c>
      <c r="C166" s="194">
        <v>34.6</v>
      </c>
      <c r="D166" s="194">
        <v>0.0010058</v>
      </c>
      <c r="E166" s="194">
        <v>25.772</v>
      </c>
      <c r="F166" s="194">
        <v>144.91</v>
      </c>
      <c r="G166" s="194">
        <v>2564.2</v>
      </c>
      <c r="H166" s="194">
        <v>2419.3</v>
      </c>
      <c r="I166" s="194">
        <v>0.4995</v>
      </c>
      <c r="J166" s="194">
        <v>8.3613</v>
      </c>
    </row>
    <row r="167" spans="2:10" ht="12.75">
      <c r="B167" s="194">
        <v>0.06</v>
      </c>
      <c r="C167" s="194">
        <v>36.18</v>
      </c>
      <c r="D167" s="194">
        <v>0.0010064</v>
      </c>
      <c r="E167" s="194">
        <v>23.742</v>
      </c>
      <c r="F167" s="194">
        <v>151.5</v>
      </c>
      <c r="G167" s="194">
        <v>2567.1</v>
      </c>
      <c r="H167" s="194">
        <v>2415.6</v>
      </c>
      <c r="I167" s="194">
        <v>0.5209</v>
      </c>
      <c r="J167" s="194">
        <v>8.3305</v>
      </c>
    </row>
    <row r="168" spans="2:10" ht="12.75">
      <c r="B168" s="194">
        <v>0.065</v>
      </c>
      <c r="C168" s="194">
        <v>37.65</v>
      </c>
      <c r="D168" s="194">
        <v>0.0010069</v>
      </c>
      <c r="E168" s="195">
        <v>22.017</v>
      </c>
      <c r="F168" s="194">
        <v>157.64</v>
      </c>
      <c r="G168" s="194">
        <v>2569.7</v>
      </c>
      <c r="H168" s="194">
        <v>2412.1</v>
      </c>
      <c r="I168" s="194">
        <v>0.5401</v>
      </c>
      <c r="J168" s="194">
        <v>8.3022</v>
      </c>
    </row>
    <row r="169" spans="2:10" ht="12.75">
      <c r="B169" s="194">
        <v>0.07</v>
      </c>
      <c r="C169" s="194">
        <v>39.02</v>
      </c>
      <c r="D169" s="194">
        <v>0.0010074</v>
      </c>
      <c r="E169" s="194">
        <v>20.532</v>
      </c>
      <c r="F169" s="194">
        <v>163.38</v>
      </c>
      <c r="G169" s="194">
        <v>2572.2</v>
      </c>
      <c r="H169" s="194">
        <v>2408.8</v>
      </c>
      <c r="I169" s="194">
        <v>0.5591</v>
      </c>
      <c r="J169" s="194">
        <v>8.276</v>
      </c>
    </row>
    <row r="170" spans="2:10" ht="12.75">
      <c r="B170" s="194">
        <v>0.075</v>
      </c>
      <c r="C170" s="194">
        <v>40.32</v>
      </c>
      <c r="D170" s="194">
        <v>0.0010079</v>
      </c>
      <c r="E170" s="194">
        <v>19.241</v>
      </c>
      <c r="F170" s="194">
        <v>168.77</v>
      </c>
      <c r="G170" s="194">
        <v>2574.5</v>
      </c>
      <c r="H170" s="194">
        <v>2405.7</v>
      </c>
      <c r="I170" s="194">
        <v>0.5763</v>
      </c>
      <c r="J170" s="194">
        <v>8.2517</v>
      </c>
    </row>
    <row r="171" spans="2:10" ht="12.75">
      <c r="B171" s="194">
        <v>0.08</v>
      </c>
      <c r="C171" s="194">
        <v>41.53</v>
      </c>
      <c r="D171" s="194">
        <v>0.0010084</v>
      </c>
      <c r="E171" s="194">
        <v>18.106</v>
      </c>
      <c r="F171" s="194">
        <v>173.87</v>
      </c>
      <c r="G171" s="194">
        <v>2576.7</v>
      </c>
      <c r="H171" s="194">
        <v>2402.8</v>
      </c>
      <c r="I171" s="194">
        <v>0.5926</v>
      </c>
      <c r="J171" s="194">
        <v>8.2289</v>
      </c>
    </row>
    <row r="172" spans="2:10" ht="12.75">
      <c r="B172" s="194">
        <v>0.085</v>
      </c>
      <c r="C172" s="194">
        <v>42.69</v>
      </c>
      <c r="D172" s="194">
        <v>0.0010089</v>
      </c>
      <c r="E172" s="194">
        <v>17.102</v>
      </c>
      <c r="F172" s="194">
        <v>178.69</v>
      </c>
      <c r="G172" s="194">
        <v>2578.8</v>
      </c>
      <c r="H172" s="194">
        <v>2400.1</v>
      </c>
      <c r="I172" s="194">
        <v>0.6079</v>
      </c>
      <c r="J172" s="194">
        <v>8.2076</v>
      </c>
    </row>
    <row r="173" spans="2:10" ht="12.75">
      <c r="B173" s="194">
        <v>0.09</v>
      </c>
      <c r="C173" s="194">
        <v>43.79</v>
      </c>
      <c r="D173" s="194">
        <v>0.0010094</v>
      </c>
      <c r="E173" s="194">
        <v>16.206</v>
      </c>
      <c r="F173" s="194">
        <v>183.28</v>
      </c>
      <c r="G173" s="194">
        <v>2580.8</v>
      </c>
      <c r="H173" s="194">
        <v>2397.5</v>
      </c>
      <c r="I173" s="194">
        <v>0.6224</v>
      </c>
      <c r="J173" s="194">
        <v>8.1875</v>
      </c>
    </row>
    <row r="174" spans="2:10" ht="12.75">
      <c r="B174" s="194">
        <v>0.095</v>
      </c>
      <c r="C174" s="194">
        <v>44.83</v>
      </c>
      <c r="D174" s="194">
        <v>0.0010098</v>
      </c>
      <c r="E174" s="194">
        <v>15.402</v>
      </c>
      <c r="F174" s="194">
        <v>187.66</v>
      </c>
      <c r="G174" s="194">
        <v>2582.6</v>
      </c>
      <c r="H174" s="194">
        <v>2394.9</v>
      </c>
      <c r="I174" s="194">
        <v>0.6361</v>
      </c>
      <c r="J174" s="194">
        <v>8.1685</v>
      </c>
    </row>
    <row r="175" spans="2:10" ht="12.75">
      <c r="B175" s="194">
        <v>0.1</v>
      </c>
      <c r="C175" s="194">
        <v>45.83</v>
      </c>
      <c r="D175" s="194">
        <v>0.0010102</v>
      </c>
      <c r="E175" s="194">
        <v>14.676</v>
      </c>
      <c r="F175" s="194">
        <v>191.84</v>
      </c>
      <c r="G175" s="194">
        <v>2584.4</v>
      </c>
      <c r="H175" s="194">
        <v>2392.6</v>
      </c>
      <c r="I175" s="194">
        <v>0.6493</v>
      </c>
      <c r="J175" s="194">
        <v>8.1505</v>
      </c>
    </row>
    <row r="176" spans="2:10" ht="12.75">
      <c r="B176" s="194">
        <v>0.11</v>
      </c>
      <c r="C176" s="194">
        <v>47.71</v>
      </c>
      <c r="D176" s="194">
        <v>0.0010111</v>
      </c>
      <c r="E176" s="194">
        <v>13.418</v>
      </c>
      <c r="F176" s="194">
        <v>199.68</v>
      </c>
      <c r="G176" s="194">
        <v>2587.8</v>
      </c>
      <c r="H176" s="194">
        <v>2388.1</v>
      </c>
      <c r="I176" s="194">
        <v>0.6738</v>
      </c>
      <c r="J176" s="194">
        <v>8.1171</v>
      </c>
    </row>
    <row r="177" spans="2:10" ht="12.75">
      <c r="B177" s="194">
        <v>0.12</v>
      </c>
      <c r="C177" s="194">
        <v>49.45</v>
      </c>
      <c r="D177" s="194">
        <v>0.0010119</v>
      </c>
      <c r="E177" s="194">
        <v>12.364</v>
      </c>
      <c r="F177" s="194">
        <v>206.94</v>
      </c>
      <c r="G177" s="194">
        <v>2590.9</v>
      </c>
      <c r="H177" s="194">
        <v>2384</v>
      </c>
      <c r="I177" s="194">
        <v>0.6963</v>
      </c>
      <c r="J177" s="194">
        <v>8.0867</v>
      </c>
    </row>
    <row r="178" spans="2:10" ht="12.75">
      <c r="B178" s="194">
        <v>0.13</v>
      </c>
      <c r="C178" s="194">
        <v>51.06</v>
      </c>
      <c r="D178" s="194">
        <v>0.0010126</v>
      </c>
      <c r="E178" s="194">
        <v>11.467</v>
      </c>
      <c r="F178" s="194">
        <v>213.7</v>
      </c>
      <c r="G178" s="194">
        <v>2593.7</v>
      </c>
      <c r="H178" s="194">
        <v>2380</v>
      </c>
      <c r="I178" s="194">
        <v>0.7172</v>
      </c>
      <c r="J178" s="194">
        <v>8.0588</v>
      </c>
    </row>
    <row r="179" spans="2:10" ht="12.75">
      <c r="B179" s="194">
        <v>0.14</v>
      </c>
      <c r="C179" s="194">
        <v>52.58</v>
      </c>
      <c r="D179" s="194">
        <v>0.0010133</v>
      </c>
      <c r="E179" s="194">
        <v>10.696</v>
      </c>
      <c r="F179" s="194">
        <v>220.03</v>
      </c>
      <c r="G179" s="194">
        <v>2596.4</v>
      </c>
      <c r="H179" s="194">
        <v>2376.4</v>
      </c>
      <c r="I179" s="194">
        <v>0.7367</v>
      </c>
      <c r="J179" s="194">
        <v>8.033</v>
      </c>
    </row>
    <row r="180" spans="2:10" ht="12.75">
      <c r="B180" s="194">
        <v>0.15</v>
      </c>
      <c r="C180" s="194">
        <v>54</v>
      </c>
      <c r="D180" s="194">
        <v>0.001014</v>
      </c>
      <c r="E180" s="194">
        <v>10.025</v>
      </c>
      <c r="F180" s="194">
        <v>225.98</v>
      </c>
      <c r="G180" s="194">
        <v>2598.9</v>
      </c>
      <c r="H180" s="194">
        <v>2372.9</v>
      </c>
      <c r="I180" s="194">
        <v>0.7549</v>
      </c>
      <c r="J180" s="194">
        <v>8.0089</v>
      </c>
    </row>
    <row r="181" spans="2:10" ht="12.75">
      <c r="B181" s="194">
        <v>0.16</v>
      </c>
      <c r="C181" s="194">
        <v>55.34</v>
      </c>
      <c r="D181" s="194">
        <v>0.0010147</v>
      </c>
      <c r="E181" s="194">
        <v>9.4348</v>
      </c>
      <c r="F181" s="194">
        <v>231.6</v>
      </c>
      <c r="G181" s="194">
        <v>2601.3</v>
      </c>
      <c r="H181" s="194">
        <v>2369.7</v>
      </c>
      <c r="I181" s="194">
        <v>0.7721</v>
      </c>
      <c r="J181" s="194">
        <v>7.9865</v>
      </c>
    </row>
    <row r="182" spans="2:10" ht="12.75">
      <c r="B182" s="194">
        <v>0.17</v>
      </c>
      <c r="C182" s="194">
        <v>56.62</v>
      </c>
      <c r="D182" s="194">
        <v>0.0010154</v>
      </c>
      <c r="E182" s="194">
        <v>8.9128</v>
      </c>
      <c r="F182" s="194">
        <v>236.93</v>
      </c>
      <c r="G182" s="194">
        <v>2603.5</v>
      </c>
      <c r="H182" s="194">
        <v>2366.6</v>
      </c>
      <c r="I182" s="194">
        <v>0.7883</v>
      </c>
      <c r="J182" s="194">
        <v>7.9655</v>
      </c>
    </row>
    <row r="183" spans="2:10" ht="12.75">
      <c r="B183" s="194">
        <v>0.18</v>
      </c>
      <c r="C183" s="194">
        <v>57.83</v>
      </c>
      <c r="D183" s="194">
        <v>0.001016</v>
      </c>
      <c r="E183" s="194">
        <v>8.447</v>
      </c>
      <c r="F183" s="194">
        <v>242</v>
      </c>
      <c r="G183" s="194">
        <v>2605.7</v>
      </c>
      <c r="H183" s="194">
        <v>2363.7</v>
      </c>
      <c r="I183" s="194">
        <v>0.8036</v>
      </c>
      <c r="J183" s="194">
        <v>7.9456</v>
      </c>
    </row>
    <row r="184" spans="2:10" ht="12.75">
      <c r="B184" s="194">
        <v>0.19</v>
      </c>
      <c r="C184" s="194">
        <v>58.98</v>
      </c>
      <c r="D184" s="194">
        <v>0.0010166</v>
      </c>
      <c r="E184" s="194">
        <v>8.0288</v>
      </c>
      <c r="F184" s="194">
        <v>246.83</v>
      </c>
      <c r="G184" s="194">
        <v>2607.7</v>
      </c>
      <c r="H184" s="194">
        <v>2360.9</v>
      </c>
      <c r="I184" s="194">
        <v>0.8182</v>
      </c>
      <c r="J184" s="194">
        <v>7.9269</v>
      </c>
    </row>
    <row r="185" spans="2:10" ht="12.75">
      <c r="B185" s="194">
        <v>0.2</v>
      </c>
      <c r="C185" s="194">
        <v>60.09</v>
      </c>
      <c r="D185" s="194">
        <v>0.0010172</v>
      </c>
      <c r="E185" s="194">
        <v>7.6515</v>
      </c>
      <c r="F185" s="194">
        <v>251.46</v>
      </c>
      <c r="G185" s="194">
        <v>2609.6</v>
      </c>
      <c r="H185" s="194">
        <v>2358.1</v>
      </c>
      <c r="I185" s="194">
        <v>0.8321</v>
      </c>
      <c r="J185" s="194">
        <v>7.9092</v>
      </c>
    </row>
    <row r="186" spans="2:10" ht="12.75">
      <c r="B186" s="194">
        <v>0.21</v>
      </c>
      <c r="C186" s="194">
        <v>61.15</v>
      </c>
      <c r="D186" s="194">
        <v>0.0010178</v>
      </c>
      <c r="E186" s="194">
        <v>7.3091</v>
      </c>
      <c r="F186" s="194">
        <v>255.89</v>
      </c>
      <c r="G186" s="194">
        <v>2611.5</v>
      </c>
      <c r="H186" s="194">
        <v>2355.6</v>
      </c>
      <c r="I186" s="194">
        <v>0.8454</v>
      </c>
      <c r="J186" s="194">
        <v>7.8923</v>
      </c>
    </row>
    <row r="187" spans="2:10" ht="12.75">
      <c r="B187" s="194">
        <v>0.22</v>
      </c>
      <c r="C187" s="194">
        <v>62.16</v>
      </c>
      <c r="D187" s="194">
        <v>0.0010183</v>
      </c>
      <c r="E187" s="194">
        <v>6.9967</v>
      </c>
      <c r="F187" s="194">
        <v>260.14</v>
      </c>
      <c r="G187" s="194">
        <v>2613.2</v>
      </c>
      <c r="H187" s="194">
        <v>2353.1</v>
      </c>
      <c r="I187" s="194">
        <v>0.8581</v>
      </c>
      <c r="J187" s="194">
        <v>7.8762</v>
      </c>
    </row>
    <row r="188" spans="2:10" ht="12.75">
      <c r="B188" s="194">
        <v>0.23</v>
      </c>
      <c r="C188" s="194">
        <v>63.14</v>
      </c>
      <c r="D188" s="194">
        <v>0.0010189</v>
      </c>
      <c r="E188" s="194">
        <v>6.711</v>
      </c>
      <c r="F188" s="194">
        <v>264.24</v>
      </c>
      <c r="G188" s="194">
        <v>2614.9</v>
      </c>
      <c r="H188" s="194">
        <v>2350.7</v>
      </c>
      <c r="I188" s="194">
        <v>0.8703</v>
      </c>
      <c r="J188" s="194">
        <v>7.8609</v>
      </c>
    </row>
    <row r="189" spans="2:10" ht="12.75">
      <c r="B189" s="194">
        <v>0.24</v>
      </c>
      <c r="C189" s="194">
        <v>64.08</v>
      </c>
      <c r="D189" s="194">
        <v>0.0010194</v>
      </c>
      <c r="E189" s="194">
        <v>6.4483</v>
      </c>
      <c r="F189" s="194">
        <v>268.18</v>
      </c>
      <c r="G189" s="194">
        <v>2616.6</v>
      </c>
      <c r="H189" s="194">
        <v>2348.4</v>
      </c>
      <c r="I189" s="194">
        <v>0.882</v>
      </c>
      <c r="J189" s="194">
        <v>7.8462</v>
      </c>
    </row>
    <row r="190" spans="2:10" ht="12.75">
      <c r="B190" s="194">
        <v>0.25</v>
      </c>
      <c r="C190" s="194">
        <v>64.99</v>
      </c>
      <c r="D190" s="194">
        <v>0.0010199</v>
      </c>
      <c r="E190" s="194">
        <v>6.206</v>
      </c>
      <c r="F190" s="194">
        <v>271.99</v>
      </c>
      <c r="G190" s="194">
        <v>2618.1</v>
      </c>
      <c r="H190" s="194">
        <v>2346.1</v>
      </c>
      <c r="I190" s="194">
        <v>0.8932</v>
      </c>
      <c r="J190" s="194">
        <v>7.8321</v>
      </c>
    </row>
    <row r="191" spans="2:10" ht="12.75">
      <c r="B191" s="194">
        <v>0.26</v>
      </c>
      <c r="C191" s="194">
        <v>65.87</v>
      </c>
      <c r="D191" s="194">
        <v>0.0010204</v>
      </c>
      <c r="E191" s="194">
        <v>5.9819</v>
      </c>
      <c r="F191" s="194">
        <v>275.68</v>
      </c>
      <c r="G191" s="194">
        <v>2619.7</v>
      </c>
      <c r="H191" s="194">
        <v>2344</v>
      </c>
      <c r="I191" s="194">
        <v>0.9041</v>
      </c>
      <c r="J191" s="194">
        <v>7.8186</v>
      </c>
    </row>
    <row r="192" spans="2:10" ht="12.75">
      <c r="B192" s="194">
        <v>0.27</v>
      </c>
      <c r="C192" s="194">
        <v>66.72</v>
      </c>
      <c r="D192" s="194">
        <v>0.0010209</v>
      </c>
      <c r="E192" s="194">
        <v>5.7739</v>
      </c>
      <c r="F192" s="194">
        <v>279.24</v>
      </c>
      <c r="G192" s="194">
        <v>2621.1</v>
      </c>
      <c r="H192" s="194">
        <v>2341.9</v>
      </c>
      <c r="I192" s="194">
        <v>0.9146</v>
      </c>
      <c r="J192" s="194">
        <v>7.8057</v>
      </c>
    </row>
    <row r="193" spans="2:10" ht="12.75">
      <c r="B193" s="194">
        <v>0.28</v>
      </c>
      <c r="C193" s="194">
        <v>67.55</v>
      </c>
      <c r="D193" s="194">
        <v>0.0010214</v>
      </c>
      <c r="E193" s="194">
        <v>5.5804</v>
      </c>
      <c r="F193" s="194">
        <v>282.7</v>
      </c>
      <c r="G193" s="194">
        <v>2622.6</v>
      </c>
      <c r="H193" s="194">
        <v>2339.9</v>
      </c>
      <c r="I193" s="194">
        <v>0.9248</v>
      </c>
      <c r="J193" s="194">
        <v>7.7932</v>
      </c>
    </row>
    <row r="194" spans="2:10" ht="12.75">
      <c r="B194" s="194">
        <v>0.29</v>
      </c>
      <c r="C194" s="194">
        <v>68.35</v>
      </c>
      <c r="D194" s="194">
        <v>0.0010219</v>
      </c>
      <c r="E194" s="194">
        <v>5.3998</v>
      </c>
      <c r="F194" s="194">
        <v>286.05</v>
      </c>
      <c r="G194" s="194">
        <v>2624</v>
      </c>
      <c r="H194" s="194">
        <v>2337.9</v>
      </c>
      <c r="I194" s="194">
        <v>0.9346</v>
      </c>
      <c r="J194" s="194">
        <v>7.7811</v>
      </c>
    </row>
    <row r="195" spans="2:10" ht="12.75">
      <c r="B195" s="194">
        <v>0.3</v>
      </c>
      <c r="C195" s="194">
        <v>69.12</v>
      </c>
      <c r="D195" s="194">
        <v>0.0010223</v>
      </c>
      <c r="E195" s="194">
        <v>5.2308</v>
      </c>
      <c r="F195" s="194">
        <v>289.31</v>
      </c>
      <c r="G195" s="194">
        <v>2625.3</v>
      </c>
      <c r="H195" s="194">
        <v>2336</v>
      </c>
      <c r="I195" s="194">
        <v>0.9441</v>
      </c>
      <c r="J195" s="194">
        <v>7.7695</v>
      </c>
    </row>
    <row r="196" spans="2:10" ht="12.75">
      <c r="B196" s="194">
        <v>0.32</v>
      </c>
      <c r="C196" s="194">
        <v>70.62</v>
      </c>
      <c r="D196" s="194">
        <v>0.0010232</v>
      </c>
      <c r="E196" s="194">
        <v>4.9238</v>
      </c>
      <c r="F196" s="194">
        <v>295.55</v>
      </c>
      <c r="G196" s="194">
        <v>2627.8</v>
      </c>
      <c r="H196" s="194">
        <v>2332.2</v>
      </c>
      <c r="I196" s="194">
        <v>0.9623</v>
      </c>
      <c r="J196" s="194">
        <v>7.7474</v>
      </c>
    </row>
    <row r="197" spans="2:10" ht="12.75">
      <c r="B197" s="194">
        <v>0.34</v>
      </c>
      <c r="C197" s="194">
        <v>72.03</v>
      </c>
      <c r="D197" s="194">
        <v>0.0010241</v>
      </c>
      <c r="E197" s="194">
        <v>4.6518</v>
      </c>
      <c r="F197" s="194">
        <v>301.48</v>
      </c>
      <c r="G197" s="194">
        <v>2630.3</v>
      </c>
      <c r="H197" s="194">
        <v>2328.8</v>
      </c>
      <c r="I197" s="194">
        <v>0.9795</v>
      </c>
      <c r="J197" s="194">
        <v>7.7266</v>
      </c>
    </row>
    <row r="198" spans="2:10" ht="12.75">
      <c r="B198" s="194">
        <v>0.36</v>
      </c>
      <c r="C198" s="194">
        <v>73.37</v>
      </c>
      <c r="D198" s="194">
        <v>0.0010249</v>
      </c>
      <c r="E198" s="194">
        <v>4.4092</v>
      </c>
      <c r="F198" s="194">
        <v>307.12</v>
      </c>
      <c r="G198" s="194">
        <v>2632.5</v>
      </c>
      <c r="H198" s="194">
        <v>2325.4</v>
      </c>
      <c r="I198" s="194">
        <v>0.9958</v>
      </c>
      <c r="J198" s="194">
        <v>7.707</v>
      </c>
    </row>
    <row r="199" spans="2:10" ht="12.75">
      <c r="B199" s="194">
        <v>0.38</v>
      </c>
      <c r="C199" s="194">
        <v>74.66</v>
      </c>
      <c r="D199" s="194">
        <v>0.0010257</v>
      </c>
      <c r="E199" s="194">
        <v>4.1915</v>
      </c>
      <c r="F199" s="194">
        <v>312.5</v>
      </c>
      <c r="G199" s="194">
        <v>2634.7</v>
      </c>
      <c r="H199" s="194">
        <v>2322.2</v>
      </c>
      <c r="I199" s="194">
        <v>1.0113</v>
      </c>
      <c r="J199" s="194">
        <v>7.6886</v>
      </c>
    </row>
    <row r="200" spans="2:10" ht="12.75">
      <c r="B200" s="194">
        <v>0.4</v>
      </c>
      <c r="C200" s="194">
        <v>75.89</v>
      </c>
      <c r="D200" s="194">
        <v>0.0010265</v>
      </c>
      <c r="E200" s="194">
        <v>3.9949</v>
      </c>
      <c r="F200" s="194">
        <v>317.65</v>
      </c>
      <c r="G200" s="194">
        <v>2636.8</v>
      </c>
      <c r="H200" s="194">
        <v>2319.2</v>
      </c>
      <c r="I200" s="194">
        <v>1.0261</v>
      </c>
      <c r="J200" s="194">
        <v>7.6711</v>
      </c>
    </row>
    <row r="201" spans="2:10" ht="12.75">
      <c r="B201" s="194">
        <v>0.42</v>
      </c>
      <c r="C201" s="194">
        <v>77.06</v>
      </c>
      <c r="D201" s="194">
        <v>0.0010272</v>
      </c>
      <c r="E201" s="194">
        <v>3.8165</v>
      </c>
      <c r="F201" s="194">
        <v>322.6</v>
      </c>
      <c r="G201" s="194">
        <v>2638.8</v>
      </c>
      <c r="H201" s="194">
        <v>2316.2</v>
      </c>
      <c r="I201" s="194">
        <v>1.0403</v>
      </c>
      <c r="J201" s="194">
        <v>7.6544</v>
      </c>
    </row>
    <row r="202" spans="2:10" ht="12.75">
      <c r="B202" s="194">
        <v>0.44</v>
      </c>
      <c r="C202" s="194">
        <v>78.19</v>
      </c>
      <c r="D202" s="194">
        <v>0.001028</v>
      </c>
      <c r="E202" s="194">
        <v>3.6537</v>
      </c>
      <c r="F202" s="194">
        <v>327.36</v>
      </c>
      <c r="G202" s="194">
        <v>2640.7</v>
      </c>
      <c r="H202" s="194">
        <v>2313.3</v>
      </c>
      <c r="I202" s="194">
        <v>1.0539</v>
      </c>
      <c r="J202" s="194">
        <v>7.6386</v>
      </c>
    </row>
    <row r="203" spans="2:10" ht="12.75">
      <c r="B203" s="194">
        <v>0.46</v>
      </c>
      <c r="C203" s="194">
        <v>79.28</v>
      </c>
      <c r="D203" s="194">
        <v>0.0010287</v>
      </c>
      <c r="E203" s="194">
        <v>3.5047</v>
      </c>
      <c r="F203" s="194">
        <v>331.95</v>
      </c>
      <c r="G203" s="194">
        <v>2642.5</v>
      </c>
      <c r="H203" s="194">
        <v>2310.5</v>
      </c>
      <c r="I203" s="194">
        <v>1.0669</v>
      </c>
      <c r="J203" s="194">
        <v>7.6234</v>
      </c>
    </row>
    <row r="204" spans="2:10" ht="12.75">
      <c r="B204" s="194">
        <v>0.48</v>
      </c>
      <c r="C204" s="194">
        <v>80.33</v>
      </c>
      <c r="D204" s="194">
        <v>0.0010294</v>
      </c>
      <c r="E204" s="194">
        <v>3.3678</v>
      </c>
      <c r="F204" s="194">
        <v>335.35</v>
      </c>
      <c r="G204" s="194">
        <v>2644.3</v>
      </c>
      <c r="H204" s="194">
        <v>2308.9</v>
      </c>
      <c r="I204" s="194">
        <v>1.0794</v>
      </c>
      <c r="J204" s="194">
        <v>7.609</v>
      </c>
    </row>
    <row r="205" spans="2:10" ht="12.75">
      <c r="B205" s="194">
        <v>0.5</v>
      </c>
      <c r="C205" s="194">
        <v>81.35</v>
      </c>
      <c r="D205" s="194">
        <v>0.0010301</v>
      </c>
      <c r="E205" s="194">
        <v>3.2415</v>
      </c>
      <c r="F205" s="194">
        <v>340.57</v>
      </c>
      <c r="G205" s="194">
        <v>2646</v>
      </c>
      <c r="H205" s="194">
        <v>2305.4</v>
      </c>
      <c r="I205" s="194">
        <v>1.0912</v>
      </c>
      <c r="J205" s="194">
        <v>7.5951</v>
      </c>
    </row>
    <row r="206" spans="2:10" ht="12.75">
      <c r="B206" s="194">
        <v>0.55</v>
      </c>
      <c r="C206" s="194">
        <v>83.74</v>
      </c>
      <c r="D206" s="194">
        <v>0.0010317</v>
      </c>
      <c r="E206" s="194">
        <v>2.9648</v>
      </c>
      <c r="F206" s="194">
        <v>350.61</v>
      </c>
      <c r="G206" s="194">
        <v>2650</v>
      </c>
      <c r="H206" s="194">
        <v>2299.4</v>
      </c>
      <c r="I206" s="194">
        <v>1.1194</v>
      </c>
      <c r="J206" s="194">
        <v>7.5627</v>
      </c>
    </row>
    <row r="207" spans="2:10" ht="12.75">
      <c r="B207" s="194">
        <v>0.6</v>
      </c>
      <c r="C207" s="194">
        <v>85.95</v>
      </c>
      <c r="D207" s="194">
        <v>0.0010333</v>
      </c>
      <c r="E207" s="194">
        <v>2.7329</v>
      </c>
      <c r="F207" s="194">
        <v>359.93</v>
      </c>
      <c r="G207" s="194">
        <v>2653.6</v>
      </c>
      <c r="H207" s="194">
        <v>2293.7</v>
      </c>
      <c r="I207" s="194">
        <v>1.1454</v>
      </c>
      <c r="J207" s="194">
        <v>7.5332</v>
      </c>
    </row>
    <row r="208" spans="2:10" ht="12.75">
      <c r="B208" s="194">
        <v>0.65</v>
      </c>
      <c r="C208" s="194">
        <v>88.02</v>
      </c>
      <c r="D208" s="194">
        <v>0.0010347</v>
      </c>
      <c r="E208" s="194">
        <v>2.5357</v>
      </c>
      <c r="F208" s="194">
        <v>368.62</v>
      </c>
      <c r="G208" s="194">
        <v>2657</v>
      </c>
      <c r="H208" s="194">
        <v>2288.4</v>
      </c>
      <c r="I208" s="194">
        <v>1.1696</v>
      </c>
      <c r="J208" s="194">
        <v>7.5061</v>
      </c>
    </row>
    <row r="209" spans="2:10" ht="12.75">
      <c r="B209" s="194">
        <v>0.7</v>
      </c>
      <c r="C209" s="194">
        <v>89.96</v>
      </c>
      <c r="D209" s="194">
        <v>0.0010361</v>
      </c>
      <c r="E209" s="194">
        <v>2.3658</v>
      </c>
      <c r="F209" s="194">
        <v>376.77</v>
      </c>
      <c r="G209" s="194">
        <v>2660.2</v>
      </c>
      <c r="H209" s="194">
        <v>2283.4</v>
      </c>
      <c r="I209" s="194">
        <v>1.1921</v>
      </c>
      <c r="J209" s="194">
        <v>7.4811</v>
      </c>
    </row>
    <row r="210" spans="2:10" ht="12.75">
      <c r="B210" s="194">
        <v>0.75</v>
      </c>
      <c r="C210" s="194">
        <v>91.78</v>
      </c>
      <c r="D210" s="194">
        <v>0.0010375</v>
      </c>
      <c r="E210" s="194">
        <v>2.2179</v>
      </c>
      <c r="F210" s="194">
        <v>384.45</v>
      </c>
      <c r="G210" s="194">
        <v>2663.2</v>
      </c>
      <c r="H210" s="194">
        <v>2278.8</v>
      </c>
      <c r="I210" s="194">
        <v>1.2132</v>
      </c>
      <c r="J210" s="194">
        <v>7.4577</v>
      </c>
    </row>
    <row r="211" spans="2:10" ht="12.75">
      <c r="B211" s="194">
        <v>0.8</v>
      </c>
      <c r="C211" s="194">
        <v>93.51</v>
      </c>
      <c r="D211" s="194">
        <v>0.0010387</v>
      </c>
      <c r="E211" s="194">
        <v>2.0879</v>
      </c>
      <c r="F211" s="194">
        <v>391.72</v>
      </c>
      <c r="G211" s="194">
        <v>2666</v>
      </c>
      <c r="H211" s="194">
        <v>2274.3</v>
      </c>
      <c r="I211" s="194">
        <v>1.233</v>
      </c>
      <c r="J211" s="194">
        <v>7.436</v>
      </c>
    </row>
    <row r="212" spans="2:10" ht="12.75">
      <c r="B212" s="194">
        <v>0.85</v>
      </c>
      <c r="C212" s="194">
        <v>95.14</v>
      </c>
      <c r="D212" s="194">
        <v>0.00104</v>
      </c>
      <c r="E212" s="194">
        <v>1.9728</v>
      </c>
      <c r="F212" s="194">
        <v>398.63</v>
      </c>
      <c r="G212" s="194">
        <v>2668.6</v>
      </c>
      <c r="H212" s="194">
        <v>2270</v>
      </c>
      <c r="I212" s="194">
        <v>1.2518</v>
      </c>
      <c r="J212" s="194">
        <v>7.4155</v>
      </c>
    </row>
    <row r="213" spans="2:10" ht="12.75">
      <c r="B213" s="194">
        <v>0.9</v>
      </c>
      <c r="C213" s="194">
        <v>96.71</v>
      </c>
      <c r="D213" s="194">
        <v>0.0010412</v>
      </c>
      <c r="E213" s="194">
        <v>1.8701</v>
      </c>
      <c r="F213" s="194">
        <v>405.21</v>
      </c>
      <c r="G213" s="194">
        <v>2671.1</v>
      </c>
      <c r="H213" s="194">
        <v>2265.9</v>
      </c>
      <c r="I213" s="194">
        <v>1.2696</v>
      </c>
      <c r="J213" s="194">
        <v>7.3963</v>
      </c>
    </row>
    <row r="214" spans="2:10" ht="12.75">
      <c r="B214" s="194">
        <v>0.95</v>
      </c>
      <c r="C214" s="194">
        <v>98.2</v>
      </c>
      <c r="D214" s="194">
        <v>0.0010423</v>
      </c>
      <c r="E214" s="194">
        <v>1.7779</v>
      </c>
      <c r="F214" s="194">
        <v>411.49</v>
      </c>
      <c r="G214" s="194">
        <v>2673.5</v>
      </c>
      <c r="H214" s="194">
        <v>2262</v>
      </c>
      <c r="I214" s="194">
        <v>1.2865</v>
      </c>
      <c r="J214" s="194">
        <v>7.3781</v>
      </c>
    </row>
    <row r="215" spans="2:10" ht="12.75">
      <c r="B215" s="194">
        <v>1</v>
      </c>
      <c r="C215" s="194">
        <v>99.63</v>
      </c>
      <c r="D215" s="194">
        <v>0.0010434</v>
      </c>
      <c r="E215" s="194">
        <v>1.6946</v>
      </c>
      <c r="F215" s="194">
        <v>417.51</v>
      </c>
      <c r="G215" s="194">
        <v>2675.7</v>
      </c>
      <c r="H215" s="194">
        <v>2258.2</v>
      </c>
      <c r="I215" s="194">
        <v>1.3027</v>
      </c>
      <c r="J215" s="194">
        <v>7.3608</v>
      </c>
    </row>
    <row r="216" spans="2:10" ht="12.75">
      <c r="B216" s="194">
        <v>1.1</v>
      </c>
      <c r="C216" s="194">
        <v>102.32</v>
      </c>
      <c r="D216" s="194">
        <v>0.0010455</v>
      </c>
      <c r="E216" s="194">
        <v>1.5501</v>
      </c>
      <c r="F216" s="194">
        <v>428.84</v>
      </c>
      <c r="G216" s="194">
        <v>2680</v>
      </c>
      <c r="H216" s="194">
        <v>2251.2</v>
      </c>
      <c r="I216" s="194">
        <v>1.333</v>
      </c>
      <c r="J216" s="194">
        <v>7.3288</v>
      </c>
    </row>
    <row r="217" spans="2:10" ht="12.75">
      <c r="B217" s="194">
        <v>1.2</v>
      </c>
      <c r="C217" s="194">
        <v>104.81</v>
      </c>
      <c r="D217" s="194">
        <v>0.0010476</v>
      </c>
      <c r="E217" s="194">
        <v>1.4289</v>
      </c>
      <c r="F217" s="194">
        <v>439.36</v>
      </c>
      <c r="G217" s="194">
        <v>2683.8</v>
      </c>
      <c r="H217" s="194">
        <v>2244.4</v>
      </c>
      <c r="I217" s="194">
        <v>1.3609</v>
      </c>
      <c r="J217" s="194">
        <v>7.2996</v>
      </c>
    </row>
    <row r="218" spans="2:10" ht="12.75">
      <c r="B218" s="194">
        <v>1.3</v>
      </c>
      <c r="C218" s="194">
        <v>107.13</v>
      </c>
      <c r="D218" s="194">
        <v>0.0010495</v>
      </c>
      <c r="E218" s="194">
        <v>1.3258</v>
      </c>
      <c r="F218" s="194">
        <v>449.19</v>
      </c>
      <c r="G218" s="194">
        <v>2687.4</v>
      </c>
      <c r="H218" s="194">
        <v>2238.2</v>
      </c>
      <c r="I218" s="194">
        <v>1.3868</v>
      </c>
      <c r="J218" s="194">
        <v>7.2728</v>
      </c>
    </row>
    <row r="219" spans="2:10" ht="12.75">
      <c r="B219" s="194">
        <v>1.4</v>
      </c>
      <c r="C219" s="194">
        <v>109.32</v>
      </c>
      <c r="D219" s="194">
        <v>0.0010513</v>
      </c>
      <c r="E219" s="194">
        <v>1.237</v>
      </c>
      <c r="F219" s="194">
        <v>458.42</v>
      </c>
      <c r="G219" s="194">
        <v>2690.8</v>
      </c>
      <c r="H219" s="194">
        <v>2232.4</v>
      </c>
      <c r="I219" s="194">
        <v>1.4109</v>
      </c>
      <c r="J219" s="194">
        <v>7.248</v>
      </c>
    </row>
    <row r="220" spans="2:10" ht="12.75">
      <c r="B220" s="194">
        <v>1.5</v>
      </c>
      <c r="C220" s="194">
        <v>111.37</v>
      </c>
      <c r="D220" s="194">
        <v>0.001053</v>
      </c>
      <c r="E220" s="194">
        <v>1.1597</v>
      </c>
      <c r="F220" s="194">
        <v>467.13</v>
      </c>
      <c r="G220" s="194">
        <v>2693.9</v>
      </c>
      <c r="H220" s="194">
        <v>2226.8</v>
      </c>
      <c r="I220" s="194">
        <v>1.4336</v>
      </c>
      <c r="J220" s="194">
        <v>7.2248</v>
      </c>
    </row>
    <row r="221" spans="2:10" ht="12.75">
      <c r="B221" s="194">
        <v>1.6</v>
      </c>
      <c r="C221" s="194">
        <v>113.32</v>
      </c>
      <c r="D221" s="194">
        <v>0.0010547</v>
      </c>
      <c r="E221" s="194">
        <v>1.0917</v>
      </c>
      <c r="F221" s="194">
        <v>475.38</v>
      </c>
      <c r="G221" s="194">
        <v>2696.8</v>
      </c>
      <c r="H221" s="194">
        <v>2221.4</v>
      </c>
      <c r="I221" s="194">
        <v>1.455</v>
      </c>
      <c r="J221" s="194">
        <v>7.2032</v>
      </c>
    </row>
    <row r="222" spans="2:10" ht="12.75">
      <c r="B222" s="194">
        <v>1.7</v>
      </c>
      <c r="C222" s="194">
        <v>115.17</v>
      </c>
      <c r="D222" s="194">
        <v>0.0010563</v>
      </c>
      <c r="E222" s="194">
        <v>1.0315</v>
      </c>
      <c r="F222" s="194">
        <v>483.22</v>
      </c>
      <c r="G222" s="194">
        <v>2699.5</v>
      </c>
      <c r="H222" s="194">
        <v>2216.3</v>
      </c>
      <c r="I222" s="194">
        <v>1.4752</v>
      </c>
      <c r="J222" s="194">
        <v>7.1829</v>
      </c>
    </row>
    <row r="223" spans="2:10" ht="12.75">
      <c r="B223" s="194">
        <v>1.8</v>
      </c>
      <c r="C223" s="194">
        <v>116.93</v>
      </c>
      <c r="D223" s="194">
        <v>0.0010579</v>
      </c>
      <c r="E223" s="194">
        <v>0.97775</v>
      </c>
      <c r="F223" s="194">
        <v>490.7</v>
      </c>
      <c r="G223" s="194">
        <v>2702.1</v>
      </c>
      <c r="H223" s="194">
        <v>2211.4</v>
      </c>
      <c r="I223" s="194">
        <v>1.4944</v>
      </c>
      <c r="J223" s="194">
        <v>7.1638</v>
      </c>
    </row>
    <row r="224" spans="2:10" ht="12.75">
      <c r="B224" s="194">
        <v>1.9</v>
      </c>
      <c r="C224" s="194">
        <v>118.62</v>
      </c>
      <c r="D224" s="194">
        <v>0.0010594</v>
      </c>
      <c r="E224" s="194">
        <v>0.92951</v>
      </c>
      <c r="F224" s="194">
        <v>497.85</v>
      </c>
      <c r="G224" s="194">
        <v>2704.6</v>
      </c>
      <c r="H224" s="194">
        <v>2206.8</v>
      </c>
      <c r="I224" s="194">
        <v>1.5127</v>
      </c>
      <c r="J224" s="194">
        <v>7.1458</v>
      </c>
    </row>
    <row r="225" spans="2:10" ht="12.75">
      <c r="B225" s="194">
        <v>2</v>
      </c>
      <c r="C225" s="194">
        <v>120.23</v>
      </c>
      <c r="D225" s="194">
        <v>0.0010608</v>
      </c>
      <c r="E225" s="194">
        <v>0.88592</v>
      </c>
      <c r="F225" s="194">
        <v>504.7</v>
      </c>
      <c r="G225" s="194">
        <v>2706.9</v>
      </c>
      <c r="H225" s="194">
        <v>2202.2</v>
      </c>
      <c r="I225" s="194">
        <v>1.5301</v>
      </c>
      <c r="J225" s="194">
        <v>7.1286</v>
      </c>
    </row>
    <row r="226" spans="2:10" ht="12.75">
      <c r="B226" s="194">
        <v>2.1</v>
      </c>
      <c r="C226" s="194">
        <v>121.78</v>
      </c>
      <c r="D226" s="194">
        <v>0.0010623</v>
      </c>
      <c r="E226" s="194">
        <v>0.84636</v>
      </c>
      <c r="F226" s="194">
        <v>511.3</v>
      </c>
      <c r="G226" s="194">
        <v>2709.2</v>
      </c>
      <c r="H226" s="194">
        <v>2197.9</v>
      </c>
      <c r="I226" s="194">
        <v>1.5468</v>
      </c>
      <c r="J226" s="194">
        <v>7.1123</v>
      </c>
    </row>
    <row r="227" spans="2:10" ht="12.75">
      <c r="B227" s="194">
        <v>2.2</v>
      </c>
      <c r="C227" s="194">
        <v>123.27</v>
      </c>
      <c r="D227" s="194">
        <v>0.0010636</v>
      </c>
      <c r="E227" s="194">
        <v>0.81027</v>
      </c>
      <c r="F227" s="194">
        <v>517.6</v>
      </c>
      <c r="G227" s="194">
        <v>2711.3</v>
      </c>
      <c r="H227" s="194">
        <v>2193.7</v>
      </c>
      <c r="I227" s="194">
        <v>1.5628</v>
      </c>
      <c r="J227" s="194">
        <v>7.0967</v>
      </c>
    </row>
    <row r="228" spans="2:10" ht="12.75">
      <c r="B228" s="194">
        <v>2.3</v>
      </c>
      <c r="C228" s="194">
        <v>124.71</v>
      </c>
      <c r="D228" s="194">
        <v>0.001065</v>
      </c>
      <c r="E228" s="194">
        <v>0.77724</v>
      </c>
      <c r="F228" s="194">
        <v>523.7</v>
      </c>
      <c r="G228" s="194">
        <v>2713.3</v>
      </c>
      <c r="H228" s="194">
        <v>2189.6</v>
      </c>
      <c r="I228" s="194">
        <v>1.5781</v>
      </c>
      <c r="J228" s="194">
        <v>7.0819</v>
      </c>
    </row>
    <row r="229" spans="2:10" ht="12.75">
      <c r="B229" s="194">
        <v>2.4</v>
      </c>
      <c r="C229" s="194">
        <v>126.09</v>
      </c>
      <c r="D229" s="194">
        <v>0.0010663</v>
      </c>
      <c r="E229" s="194">
        <v>0.74684</v>
      </c>
      <c r="F229" s="194">
        <v>529.6</v>
      </c>
      <c r="G229" s="194">
        <v>2715.3</v>
      </c>
      <c r="H229" s="194">
        <v>2185.7</v>
      </c>
      <c r="I229" s="194">
        <v>1.5929</v>
      </c>
      <c r="J229" s="194">
        <v>7.0676</v>
      </c>
    </row>
    <row r="230" spans="2:10" ht="12.75">
      <c r="B230" s="194">
        <v>2.5</v>
      </c>
      <c r="C230" s="194">
        <v>127.43</v>
      </c>
      <c r="D230" s="194">
        <v>0.0010675</v>
      </c>
      <c r="E230" s="194">
        <v>0.71881</v>
      </c>
      <c r="F230" s="194">
        <v>535.4</v>
      </c>
      <c r="G230" s="194">
        <v>2717.2</v>
      </c>
      <c r="H230" s="194">
        <v>2181.8</v>
      </c>
      <c r="I230" s="194">
        <v>1.6072</v>
      </c>
      <c r="J230" s="194">
        <v>7.054</v>
      </c>
    </row>
    <row r="231" spans="2:10" ht="12.75">
      <c r="B231" s="194">
        <v>2.6</v>
      </c>
      <c r="C231" s="194">
        <v>128.73</v>
      </c>
      <c r="D231" s="194">
        <v>0.0010688</v>
      </c>
      <c r="E231" s="194">
        <v>0.69288</v>
      </c>
      <c r="F231" s="194">
        <v>540.9</v>
      </c>
      <c r="G231" s="194">
        <v>2719</v>
      </c>
      <c r="H231" s="194">
        <v>2178.1</v>
      </c>
      <c r="I231" s="194">
        <v>1.6209</v>
      </c>
      <c r="J231" s="194">
        <v>7.0409</v>
      </c>
    </row>
    <row r="232" spans="2:10" ht="12.75">
      <c r="B232" s="194">
        <v>2.7</v>
      </c>
      <c r="C232" s="194">
        <v>129.98</v>
      </c>
      <c r="D232" s="194">
        <v>0.00107</v>
      </c>
      <c r="E232" s="194">
        <v>0.66878</v>
      </c>
      <c r="F232" s="194">
        <v>546.2</v>
      </c>
      <c r="G232" s="194">
        <v>2720.7</v>
      </c>
      <c r="H232" s="194">
        <v>2174.5</v>
      </c>
      <c r="I232" s="194">
        <v>1.6342</v>
      </c>
      <c r="J232" s="194">
        <v>7.0282</v>
      </c>
    </row>
    <row r="233" spans="2:10" ht="12.75">
      <c r="B233" s="194">
        <v>2.8</v>
      </c>
      <c r="C233" s="194">
        <v>131.2</v>
      </c>
      <c r="D233" s="194">
        <v>0.0010712</v>
      </c>
      <c r="E233" s="194">
        <v>0.64636</v>
      </c>
      <c r="F233" s="194">
        <v>551.4</v>
      </c>
      <c r="G233" s="194">
        <v>2722.3</v>
      </c>
      <c r="H233" s="194">
        <v>2170.9</v>
      </c>
      <c r="I233" s="194">
        <v>1.6471</v>
      </c>
      <c r="J233" s="194">
        <v>7.0161</v>
      </c>
    </row>
    <row r="234" spans="2:10" ht="12.75">
      <c r="B234" s="194">
        <v>2.9</v>
      </c>
      <c r="C234" s="194">
        <v>132.39</v>
      </c>
      <c r="D234" s="194">
        <v>0.0010724</v>
      </c>
      <c r="E234" s="194">
        <v>0.62544</v>
      </c>
      <c r="F234" s="194">
        <v>556.5</v>
      </c>
      <c r="G234" s="194">
        <v>2723.9</v>
      </c>
      <c r="H234" s="194">
        <v>2167.4</v>
      </c>
      <c r="I234" s="194">
        <v>1.6596</v>
      </c>
      <c r="J234" s="194">
        <v>7.0044</v>
      </c>
    </row>
    <row r="235" spans="2:10" ht="12.75">
      <c r="B235" s="194">
        <v>3</v>
      </c>
      <c r="C235" s="194">
        <v>133.54</v>
      </c>
      <c r="D235" s="194">
        <v>0.0010735</v>
      </c>
      <c r="E235" s="194">
        <v>0.60586</v>
      </c>
      <c r="F235" s="194">
        <v>561.4</v>
      </c>
      <c r="G235" s="194">
        <v>2725.5</v>
      </c>
      <c r="H235" s="194">
        <v>2164.1</v>
      </c>
      <c r="I235" s="194">
        <v>1.6717</v>
      </c>
      <c r="J235" s="194">
        <v>6.993</v>
      </c>
    </row>
    <row r="236" spans="2:10" ht="12.75">
      <c r="B236" s="194">
        <v>3.1</v>
      </c>
      <c r="C236" s="194">
        <v>134.66</v>
      </c>
      <c r="D236" s="194">
        <v>0.0010746</v>
      </c>
      <c r="E236" s="194">
        <v>0.5875</v>
      </c>
      <c r="F236" s="194">
        <v>566.2</v>
      </c>
      <c r="G236" s="194">
        <v>2727</v>
      </c>
      <c r="H236" s="194">
        <v>2160.8</v>
      </c>
      <c r="I236" s="194">
        <v>1.6834</v>
      </c>
      <c r="J236" s="194">
        <v>6.982</v>
      </c>
    </row>
    <row r="237" spans="2:10" ht="12.75">
      <c r="B237" s="194">
        <v>3.2</v>
      </c>
      <c r="C237" s="194">
        <v>135.76</v>
      </c>
      <c r="D237" s="194">
        <v>0.0010757</v>
      </c>
      <c r="E237" s="194">
        <v>0.57027</v>
      </c>
      <c r="F237" s="194">
        <v>570.9</v>
      </c>
      <c r="G237" s="194">
        <v>2728.4</v>
      </c>
      <c r="H237" s="194">
        <v>2157.5</v>
      </c>
      <c r="I237" s="194">
        <v>1.6948</v>
      </c>
      <c r="J237" s="194">
        <v>6.9714</v>
      </c>
    </row>
    <row r="238" spans="2:10" ht="12.75">
      <c r="B238" s="194">
        <v>3.3</v>
      </c>
      <c r="C238" s="194">
        <v>136.82</v>
      </c>
      <c r="D238" s="194">
        <v>0.0010768</v>
      </c>
      <c r="E238" s="194">
        <v>0.55402</v>
      </c>
      <c r="F238" s="194">
        <v>575.5</v>
      </c>
      <c r="G238" s="194">
        <v>2729.8</v>
      </c>
      <c r="H238" s="194">
        <v>2154.3</v>
      </c>
      <c r="I238" s="194">
        <v>1.7059</v>
      </c>
      <c r="J238" s="194">
        <v>6.9611</v>
      </c>
    </row>
    <row r="239" spans="2:10" ht="12.75">
      <c r="B239" s="194">
        <v>3.4</v>
      </c>
      <c r="C239" s="194">
        <v>137.86</v>
      </c>
      <c r="D239" s="194">
        <v>0.0010779</v>
      </c>
      <c r="E239" s="194">
        <v>0.53871</v>
      </c>
      <c r="F239" s="194">
        <v>579.9</v>
      </c>
      <c r="G239" s="194">
        <v>2731.2</v>
      </c>
      <c r="H239" s="194">
        <v>2151.3</v>
      </c>
      <c r="I239" s="194">
        <v>1.7168</v>
      </c>
      <c r="J239" s="194">
        <v>6.9511</v>
      </c>
    </row>
    <row r="240" spans="2:10" ht="12.75">
      <c r="B240" s="194">
        <v>3.5</v>
      </c>
      <c r="C240" s="194">
        <v>138.88</v>
      </c>
      <c r="D240" s="194">
        <v>0.0010789</v>
      </c>
      <c r="E240" s="194">
        <v>0.52425</v>
      </c>
      <c r="F240" s="194">
        <v>584.3</v>
      </c>
      <c r="G240" s="194">
        <v>2732.5</v>
      </c>
      <c r="H240" s="194">
        <v>2148.2</v>
      </c>
      <c r="I240" s="194">
        <v>1.7273</v>
      </c>
      <c r="J240" s="194">
        <v>6.9414</v>
      </c>
    </row>
    <row r="241" spans="2:10" ht="12.75">
      <c r="B241" s="194">
        <v>3.6</v>
      </c>
      <c r="C241" s="194">
        <v>139.87</v>
      </c>
      <c r="D241" s="194">
        <v>0.0010799</v>
      </c>
      <c r="E241" s="194">
        <v>0.51056</v>
      </c>
      <c r="F241" s="194">
        <v>588.5</v>
      </c>
      <c r="G241" s="194">
        <v>2733.8</v>
      </c>
      <c r="H241" s="194">
        <v>2145.3</v>
      </c>
      <c r="I241" s="194">
        <v>1.7376</v>
      </c>
      <c r="J241" s="194">
        <v>6.932</v>
      </c>
    </row>
    <row r="242" spans="2:10" ht="12.75">
      <c r="B242" s="194">
        <v>3.7</v>
      </c>
      <c r="C242" s="194">
        <v>140.84</v>
      </c>
      <c r="D242" s="194">
        <v>0.0010809</v>
      </c>
      <c r="E242" s="194">
        <v>0.49758</v>
      </c>
      <c r="F242" s="194">
        <v>592.7</v>
      </c>
      <c r="G242" s="194">
        <v>2735</v>
      </c>
      <c r="H242" s="194">
        <v>2142.3</v>
      </c>
      <c r="I242" s="194">
        <v>1.7476</v>
      </c>
      <c r="J242" s="194">
        <v>6.9228</v>
      </c>
    </row>
    <row r="243" spans="2:10" ht="12.75">
      <c r="B243" s="194">
        <v>3.8</v>
      </c>
      <c r="C243" s="194">
        <v>141.79</v>
      </c>
      <c r="D243" s="194">
        <v>0.0010819</v>
      </c>
      <c r="E243" s="194">
        <v>0.48527</v>
      </c>
      <c r="F243" s="194">
        <v>596.8</v>
      </c>
      <c r="G243" s="194">
        <v>2736.2</v>
      </c>
      <c r="H243" s="194">
        <v>2139.4</v>
      </c>
      <c r="I243" s="194">
        <v>1.7575</v>
      </c>
      <c r="J243" s="194">
        <v>6.9138</v>
      </c>
    </row>
    <row r="244" spans="2:10" ht="12.75">
      <c r="B244" s="194">
        <v>3.9</v>
      </c>
      <c r="C244" s="194">
        <v>142.72</v>
      </c>
      <c r="D244" s="194">
        <v>0.0010829</v>
      </c>
      <c r="E244" s="194">
        <v>0.47357</v>
      </c>
      <c r="F244" s="194">
        <v>600.8</v>
      </c>
      <c r="G244" s="194">
        <v>2737.4</v>
      </c>
      <c r="H244" s="194">
        <v>2136.6</v>
      </c>
      <c r="I244" s="194">
        <v>1.767</v>
      </c>
      <c r="J244" s="194">
        <v>6.9051</v>
      </c>
    </row>
    <row r="245" spans="2:10" ht="12.75">
      <c r="B245" s="194">
        <v>4</v>
      </c>
      <c r="C245" s="194">
        <v>143.62</v>
      </c>
      <c r="D245" s="194">
        <v>0.0010839</v>
      </c>
      <c r="E245" s="194">
        <v>0.46242</v>
      </c>
      <c r="F245" s="194">
        <v>604.7</v>
      </c>
      <c r="G245" s="194">
        <v>2738.5</v>
      </c>
      <c r="H245" s="194">
        <v>2133.8</v>
      </c>
      <c r="I245" s="194">
        <v>1.7764</v>
      </c>
      <c r="J245" s="194">
        <v>6.8966</v>
      </c>
    </row>
    <row r="246" spans="2:10" ht="12.75">
      <c r="B246" s="194">
        <v>4.1</v>
      </c>
      <c r="C246" s="194">
        <v>144.52</v>
      </c>
      <c r="D246" s="194">
        <v>0.0010848</v>
      </c>
      <c r="E246" s="194">
        <v>0.45181</v>
      </c>
      <c r="F246" s="194">
        <v>608.5</v>
      </c>
      <c r="G246" s="194">
        <v>2739.7</v>
      </c>
      <c r="H246" s="194">
        <v>2131.2</v>
      </c>
      <c r="I246" s="194">
        <v>1.7856</v>
      </c>
      <c r="J246" s="194">
        <v>6.8883</v>
      </c>
    </row>
    <row r="247" spans="2:10" ht="12.75">
      <c r="B247" s="194">
        <v>4.2</v>
      </c>
      <c r="C247" s="194">
        <v>145.39</v>
      </c>
      <c r="D247" s="194">
        <v>0.0010858</v>
      </c>
      <c r="E247" s="194">
        <v>0.44168</v>
      </c>
      <c r="F247" s="194">
        <v>612.3</v>
      </c>
      <c r="G247" s="194">
        <v>2740.7</v>
      </c>
      <c r="H247" s="194">
        <v>2128.4</v>
      </c>
      <c r="I247" s="194">
        <v>1.7946</v>
      </c>
      <c r="J247" s="194">
        <v>6.8802</v>
      </c>
    </row>
    <row r="248" spans="2:10" ht="12.75">
      <c r="B248" s="194">
        <v>4.3</v>
      </c>
      <c r="C248" s="194">
        <v>146.25</v>
      </c>
      <c r="D248" s="194">
        <v>0.0010867</v>
      </c>
      <c r="E248" s="194">
        <v>0.43201</v>
      </c>
      <c r="F248" s="194">
        <v>616</v>
      </c>
      <c r="G248" s="194">
        <v>2741.8</v>
      </c>
      <c r="H248" s="194">
        <v>2125.8</v>
      </c>
      <c r="I248" s="194">
        <v>1.8034</v>
      </c>
      <c r="J248" s="194">
        <v>6.8723</v>
      </c>
    </row>
    <row r="249" spans="2:10" ht="12.75">
      <c r="B249" s="194">
        <v>4.4</v>
      </c>
      <c r="C249" s="194">
        <v>147.09</v>
      </c>
      <c r="D249" s="194">
        <v>0.0010876</v>
      </c>
      <c r="E249" s="194">
        <v>0.42276</v>
      </c>
      <c r="F249" s="194">
        <v>619.6</v>
      </c>
      <c r="G249" s="194">
        <v>2742.8</v>
      </c>
      <c r="H249" s="194">
        <v>2123.2</v>
      </c>
      <c r="I249" s="194">
        <v>1.812</v>
      </c>
      <c r="J249" s="194">
        <v>6.8645</v>
      </c>
    </row>
    <row r="250" spans="2:10" ht="12.75">
      <c r="B250" s="194">
        <v>4.5</v>
      </c>
      <c r="C250" s="194">
        <v>147.92</v>
      </c>
      <c r="D250" s="194">
        <v>0.0010885</v>
      </c>
      <c r="E250" s="194">
        <v>0.41392</v>
      </c>
      <c r="F250" s="194">
        <v>623.2</v>
      </c>
      <c r="G250" s="194">
        <v>2743.8</v>
      </c>
      <c r="H250" s="194">
        <v>2120.6</v>
      </c>
      <c r="I250" s="194">
        <v>1.8204</v>
      </c>
      <c r="J250" s="194">
        <v>6.857</v>
      </c>
    </row>
    <row r="251" spans="2:10" ht="12.75">
      <c r="B251" s="194">
        <v>4.6</v>
      </c>
      <c r="C251" s="194">
        <v>148.73</v>
      </c>
      <c r="D251" s="194">
        <v>0.0010894</v>
      </c>
      <c r="E251" s="194">
        <v>0.40544</v>
      </c>
      <c r="F251" s="194">
        <v>626.7</v>
      </c>
      <c r="G251" s="194">
        <v>2744.8</v>
      </c>
      <c r="H251" s="194">
        <v>2118.1</v>
      </c>
      <c r="I251" s="194">
        <v>1.8287</v>
      </c>
      <c r="J251" s="194">
        <v>6.8496</v>
      </c>
    </row>
    <row r="252" spans="2:10" ht="12.75">
      <c r="B252" s="194">
        <v>4.7</v>
      </c>
      <c r="C252" s="194">
        <v>149.53</v>
      </c>
      <c r="D252" s="194">
        <v>0.0010903</v>
      </c>
      <c r="E252" s="194">
        <v>0.39731</v>
      </c>
      <c r="F252" s="194">
        <v>630.1</v>
      </c>
      <c r="G252" s="194">
        <v>2745.8</v>
      </c>
      <c r="H252" s="194">
        <v>2115.7</v>
      </c>
      <c r="I252" s="194">
        <v>1.8368</v>
      </c>
      <c r="J252" s="194">
        <v>6.8424</v>
      </c>
    </row>
    <row r="253" spans="2:10" ht="12.75">
      <c r="B253" s="194">
        <v>4.8</v>
      </c>
      <c r="C253" s="194">
        <v>150.31</v>
      </c>
      <c r="D253" s="194">
        <v>0.0010911</v>
      </c>
      <c r="E253" s="194">
        <v>0.3895</v>
      </c>
      <c r="F253" s="194">
        <v>633.5</v>
      </c>
      <c r="G253" s="194">
        <v>2746.7</v>
      </c>
      <c r="H253" s="194">
        <v>2113.2</v>
      </c>
      <c r="I253" s="194">
        <v>1.8448</v>
      </c>
      <c r="J253" s="194">
        <v>6.8352</v>
      </c>
    </row>
    <row r="254" spans="2:10" ht="12.75">
      <c r="B254" s="194">
        <v>4.9</v>
      </c>
      <c r="C254" s="194">
        <v>151.09</v>
      </c>
      <c r="D254" s="194">
        <v>0.001092</v>
      </c>
      <c r="E254" s="194">
        <v>0.38202</v>
      </c>
      <c r="F254" s="194">
        <v>636.8</v>
      </c>
      <c r="G254" s="194">
        <v>2747.6</v>
      </c>
      <c r="H254" s="194">
        <v>2110.8</v>
      </c>
      <c r="I254" s="194">
        <v>1.8527</v>
      </c>
      <c r="J254" s="194">
        <v>6.8283</v>
      </c>
    </row>
    <row r="255" spans="2:10" ht="12.75">
      <c r="B255" s="194">
        <v>5</v>
      </c>
      <c r="C255" s="194">
        <v>151.85</v>
      </c>
      <c r="D255" s="194">
        <v>0.0010928</v>
      </c>
      <c r="E255" s="194">
        <v>0.37481</v>
      </c>
      <c r="F255" s="194">
        <v>640.1</v>
      </c>
      <c r="G255" s="194">
        <v>2748.5</v>
      </c>
      <c r="H255" s="194">
        <v>2108.4</v>
      </c>
      <c r="I255" s="194">
        <v>1.8604</v>
      </c>
      <c r="J255" s="194">
        <v>6.8215</v>
      </c>
    </row>
    <row r="256" spans="2:10" ht="12.75">
      <c r="B256" s="194">
        <v>5.2</v>
      </c>
      <c r="C256" s="194">
        <v>153.33</v>
      </c>
      <c r="D256" s="194">
        <v>0.0010945</v>
      </c>
      <c r="E256" s="194">
        <v>0.3612</v>
      </c>
      <c r="F256" s="194">
        <v>646.5</v>
      </c>
      <c r="G256" s="194">
        <v>2750.2</v>
      </c>
      <c r="H256" s="194">
        <v>2103.7</v>
      </c>
      <c r="I256" s="194">
        <v>1.8754</v>
      </c>
      <c r="J256" s="194">
        <v>6.8083</v>
      </c>
    </row>
    <row r="257" spans="2:10" ht="12.75">
      <c r="B257" s="194">
        <v>5.4</v>
      </c>
      <c r="C257" s="194">
        <v>154.77</v>
      </c>
      <c r="D257" s="194">
        <v>0.0010961</v>
      </c>
      <c r="E257" s="194">
        <v>0.34857</v>
      </c>
      <c r="F257" s="194">
        <v>652.8</v>
      </c>
      <c r="G257" s="194">
        <v>2751.9</v>
      </c>
      <c r="H257" s="194">
        <v>2099.1</v>
      </c>
      <c r="I257" s="194">
        <v>1.8899</v>
      </c>
      <c r="J257" s="194">
        <v>6.7955</v>
      </c>
    </row>
    <row r="258" spans="2:10" ht="12.75">
      <c r="B258" s="194">
        <v>5.5</v>
      </c>
      <c r="C258" s="194">
        <v>155.47</v>
      </c>
      <c r="D258" s="194">
        <v>0.0010969</v>
      </c>
      <c r="E258" s="194">
        <v>0.34259</v>
      </c>
      <c r="F258" s="194">
        <v>655.8</v>
      </c>
      <c r="G258" s="194">
        <v>2752.7</v>
      </c>
      <c r="H258" s="194">
        <v>2096.9</v>
      </c>
      <c r="I258" s="194">
        <v>1.897</v>
      </c>
      <c r="J258" s="194">
        <v>6.7893</v>
      </c>
    </row>
    <row r="259" spans="2:10" ht="12.75">
      <c r="B259" s="194">
        <v>5.6</v>
      </c>
      <c r="C259" s="194">
        <v>156.16</v>
      </c>
      <c r="D259" s="194">
        <v>0.0010977</v>
      </c>
      <c r="E259" s="194">
        <v>0.33681</v>
      </c>
      <c r="F259" s="194">
        <v>658.8</v>
      </c>
      <c r="G259" s="194">
        <v>2753.4</v>
      </c>
      <c r="H259" s="194">
        <v>2094.6</v>
      </c>
      <c r="I259" s="194">
        <v>1.904</v>
      </c>
      <c r="J259" s="194">
        <v>6.7832</v>
      </c>
    </row>
    <row r="260" spans="2:10" ht="12.75">
      <c r="B260" s="194">
        <v>5.8</v>
      </c>
      <c r="C260" s="194">
        <v>157.52</v>
      </c>
      <c r="D260" s="194">
        <v>0.0010993</v>
      </c>
      <c r="E260" s="194">
        <v>0.32583</v>
      </c>
      <c r="F260" s="194">
        <v>664.7</v>
      </c>
      <c r="G260" s="194">
        <v>2755</v>
      </c>
      <c r="H260" s="194">
        <v>2090.3</v>
      </c>
      <c r="I260" s="194">
        <v>1.9176</v>
      </c>
      <c r="J260" s="194">
        <v>6.7713</v>
      </c>
    </row>
    <row r="261" spans="2:10" ht="12.75">
      <c r="B261" s="194">
        <v>6</v>
      </c>
      <c r="C261" s="194">
        <v>158.84</v>
      </c>
      <c r="D261" s="194">
        <v>0.0011009</v>
      </c>
      <c r="E261" s="194">
        <v>0.31556</v>
      </c>
      <c r="F261" s="194">
        <v>670.4</v>
      </c>
      <c r="G261" s="194">
        <v>2756.4</v>
      </c>
      <c r="H261" s="194">
        <v>2086</v>
      </c>
      <c r="I261" s="194">
        <v>1.9308</v>
      </c>
      <c r="J261" s="194">
        <v>6.7598</v>
      </c>
    </row>
    <row r="262" spans="2:10" ht="12.75">
      <c r="B262" s="194">
        <v>6.2</v>
      </c>
      <c r="C262" s="194">
        <v>160.12</v>
      </c>
      <c r="D262" s="194">
        <v>0.0011024</v>
      </c>
      <c r="E262" s="194">
        <v>0.30593</v>
      </c>
      <c r="F262" s="194">
        <v>676</v>
      </c>
      <c r="G262" s="194">
        <v>2757.8</v>
      </c>
      <c r="H262" s="194">
        <v>2081.8</v>
      </c>
      <c r="I262" s="194">
        <v>1.9437</v>
      </c>
      <c r="J262" s="194">
        <v>6.7487</v>
      </c>
    </row>
    <row r="263" spans="2:10" ht="12.75">
      <c r="B263" s="194">
        <v>6.4</v>
      </c>
      <c r="C263" s="194">
        <v>161.38</v>
      </c>
      <c r="D263" s="194">
        <v>0.0011039</v>
      </c>
      <c r="E263" s="194">
        <v>0.29689</v>
      </c>
      <c r="F263" s="194">
        <v>681.5</v>
      </c>
      <c r="G263" s="194">
        <v>2759.2</v>
      </c>
      <c r="H263" s="194">
        <v>2077.7</v>
      </c>
      <c r="I263" s="194">
        <v>1.9562</v>
      </c>
      <c r="J263" s="194">
        <v>6.7379</v>
      </c>
    </row>
    <row r="264" spans="2:10" ht="12.75">
      <c r="B264" s="194">
        <v>6.5</v>
      </c>
      <c r="C264" s="194">
        <v>161.99</v>
      </c>
      <c r="D264" s="194">
        <v>0.0011046</v>
      </c>
      <c r="E264" s="194">
        <v>0.29257</v>
      </c>
      <c r="F264" s="194">
        <v>684.2</v>
      </c>
      <c r="G264" s="194">
        <v>2759.9</v>
      </c>
      <c r="H264" s="194">
        <v>2075.7</v>
      </c>
      <c r="I264" s="194">
        <v>1.9623</v>
      </c>
      <c r="J264" s="194">
        <v>6.7326</v>
      </c>
    </row>
    <row r="265" spans="2:10" ht="12.75">
      <c r="B265" s="194">
        <v>6.6</v>
      </c>
      <c r="C265" s="194">
        <v>162.6</v>
      </c>
      <c r="D265" s="194">
        <v>0.0011053</v>
      </c>
      <c r="E265" s="194">
        <v>0.28837</v>
      </c>
      <c r="F265" s="194">
        <v>686.8</v>
      </c>
      <c r="G265" s="194">
        <v>2760.5</v>
      </c>
      <c r="H265" s="194">
        <v>2073.7</v>
      </c>
      <c r="I265" s="194">
        <v>1.9684</v>
      </c>
      <c r="J265" s="194">
        <v>6.7274</v>
      </c>
    </row>
    <row r="266" spans="2:10" ht="12.75">
      <c r="B266" s="194">
        <v>6.8</v>
      </c>
      <c r="C266" s="194">
        <v>163.79</v>
      </c>
      <c r="D266" s="194">
        <v>0.0011068</v>
      </c>
      <c r="E266" s="194">
        <v>0.28033</v>
      </c>
      <c r="F266" s="194">
        <v>692</v>
      </c>
      <c r="G266" s="194">
        <v>2761.7</v>
      </c>
      <c r="H266" s="194">
        <v>2069.7</v>
      </c>
      <c r="I266" s="194">
        <v>1.9803</v>
      </c>
      <c r="J266" s="194">
        <v>6.7173</v>
      </c>
    </row>
    <row r="267" spans="2:10" ht="12.75">
      <c r="B267" s="194">
        <v>7</v>
      </c>
      <c r="C267" s="194">
        <v>164.96</v>
      </c>
      <c r="D267" s="194">
        <v>0.0011082</v>
      </c>
      <c r="E267" s="194">
        <v>0.27274</v>
      </c>
      <c r="F267" s="194">
        <v>697.1</v>
      </c>
      <c r="G267" s="194">
        <v>2762.9</v>
      </c>
      <c r="H267" s="194">
        <v>2065.8</v>
      </c>
      <c r="I267" s="194">
        <v>1.9918</v>
      </c>
      <c r="J267" s="194">
        <v>6.7074</v>
      </c>
    </row>
    <row r="268" spans="2:10" ht="12.75">
      <c r="B268" s="194">
        <v>7.2</v>
      </c>
      <c r="C268" s="194">
        <v>166.1</v>
      </c>
      <c r="D268" s="194">
        <v>0.0011096</v>
      </c>
      <c r="E268" s="194">
        <v>0.26556</v>
      </c>
      <c r="F268" s="194">
        <v>702</v>
      </c>
      <c r="G268" s="194">
        <v>2764.1</v>
      </c>
      <c r="H268" s="194">
        <v>2062.1</v>
      </c>
      <c r="I268" s="194">
        <v>2.0031</v>
      </c>
      <c r="J268" s="194">
        <v>6.6978</v>
      </c>
    </row>
    <row r="269" spans="2:10" ht="12.75">
      <c r="B269" s="194">
        <v>7.4</v>
      </c>
      <c r="C269" s="194">
        <v>167.21</v>
      </c>
      <c r="D269" s="194">
        <v>0.001111</v>
      </c>
      <c r="E269" s="194">
        <v>0.25875</v>
      </c>
      <c r="F269" s="194">
        <v>706.9</v>
      </c>
      <c r="G269" s="194">
        <v>2765.2</v>
      </c>
      <c r="H269" s="194">
        <v>2058.3</v>
      </c>
      <c r="I269" s="194">
        <v>2.0141</v>
      </c>
      <c r="J269" s="194">
        <v>6.6884</v>
      </c>
    </row>
    <row r="270" spans="2:10" ht="12.75">
      <c r="B270" s="194">
        <v>7.5</v>
      </c>
      <c r="C270" s="194">
        <v>167.76</v>
      </c>
      <c r="D270" s="194">
        <v>0.0011117</v>
      </c>
      <c r="E270" s="194">
        <v>0.25548</v>
      </c>
      <c r="F270" s="194">
        <v>709.3</v>
      </c>
      <c r="G270" s="194">
        <v>2765.8</v>
      </c>
      <c r="H270" s="194">
        <v>2056.5</v>
      </c>
      <c r="I270" s="194">
        <v>2.0195</v>
      </c>
      <c r="J270" s="194">
        <v>6.6838</v>
      </c>
    </row>
    <row r="271" spans="2:10" ht="12.75">
      <c r="B271" s="194">
        <v>7.6</v>
      </c>
      <c r="C271" s="194">
        <v>168.3</v>
      </c>
      <c r="D271" s="194">
        <v>0.0011123</v>
      </c>
      <c r="E271" s="194">
        <v>0.25228</v>
      </c>
      <c r="F271" s="194">
        <v>711.7</v>
      </c>
      <c r="G271" s="194">
        <v>2766.3</v>
      </c>
      <c r="H271" s="194">
        <v>2054.6</v>
      </c>
      <c r="I271" s="194">
        <v>2.0249</v>
      </c>
      <c r="J271" s="194">
        <v>6.6793</v>
      </c>
    </row>
    <row r="272" spans="2:10" ht="12.75">
      <c r="B272" s="194">
        <v>7.8</v>
      </c>
      <c r="C272" s="194">
        <v>169.37</v>
      </c>
      <c r="D272" s="194">
        <v>0.0011137</v>
      </c>
      <c r="E272" s="194">
        <v>0.24614</v>
      </c>
      <c r="F272" s="194">
        <v>716.4</v>
      </c>
      <c r="G272" s="194">
        <v>2767.4</v>
      </c>
      <c r="H272" s="194">
        <v>2051</v>
      </c>
      <c r="I272" s="194">
        <v>2.0354</v>
      </c>
      <c r="J272" s="194">
        <v>6.6704</v>
      </c>
    </row>
    <row r="273" spans="2:10" ht="12.75">
      <c r="B273" s="194">
        <v>8</v>
      </c>
      <c r="C273" s="194">
        <v>170.42</v>
      </c>
      <c r="D273" s="194">
        <v>0.001115</v>
      </c>
      <c r="E273" s="194">
        <v>0.2403</v>
      </c>
      <c r="F273" s="194">
        <v>720.9</v>
      </c>
      <c r="G273" s="194">
        <v>2768.4</v>
      </c>
      <c r="H273" s="194">
        <v>2047.5</v>
      </c>
      <c r="I273" s="194">
        <v>2.0457</v>
      </c>
      <c r="J273" s="194">
        <v>6.6618</v>
      </c>
    </row>
    <row r="274" spans="2:10" ht="12.75">
      <c r="B274" s="194">
        <v>8.2</v>
      </c>
      <c r="C274" s="194">
        <v>171.44</v>
      </c>
      <c r="D274" s="194">
        <v>0.0011163</v>
      </c>
      <c r="E274" s="194">
        <v>0.23472</v>
      </c>
      <c r="F274" s="194">
        <v>725.4</v>
      </c>
      <c r="G274" s="194">
        <v>2769.3</v>
      </c>
      <c r="H274" s="194">
        <v>2043.9</v>
      </c>
      <c r="I274" s="194">
        <v>2.0558</v>
      </c>
      <c r="J274" s="194">
        <v>6.6532</v>
      </c>
    </row>
    <row r="275" spans="2:10" ht="12.75">
      <c r="B275" s="194">
        <v>8.4</v>
      </c>
      <c r="C275" s="194">
        <v>172.45</v>
      </c>
      <c r="D275" s="194">
        <v>0.0011176</v>
      </c>
      <c r="E275" s="194">
        <v>0.22941</v>
      </c>
      <c r="F275" s="194">
        <v>729.8</v>
      </c>
      <c r="G275" s="194">
        <v>2770.3</v>
      </c>
      <c r="H275" s="194">
        <v>2040.5</v>
      </c>
      <c r="I275" s="194">
        <v>2.0657</v>
      </c>
      <c r="J275" s="194">
        <v>6.645</v>
      </c>
    </row>
    <row r="276" spans="2:10" ht="12.75">
      <c r="B276" s="194">
        <v>8.5</v>
      </c>
      <c r="C276" s="194">
        <v>172.95</v>
      </c>
      <c r="D276" s="194">
        <v>0.0011182</v>
      </c>
      <c r="E276" s="194">
        <v>0.22685</v>
      </c>
      <c r="F276" s="194">
        <v>732</v>
      </c>
      <c r="G276" s="194">
        <v>2770.8</v>
      </c>
      <c r="H276" s="194">
        <v>2038.8</v>
      </c>
      <c r="I276" s="194">
        <v>2.0705</v>
      </c>
      <c r="J276" s="194">
        <v>6.6409</v>
      </c>
    </row>
    <row r="277" spans="2:10" ht="12.75">
      <c r="B277" s="194">
        <v>8.6</v>
      </c>
      <c r="C277" s="194">
        <v>173.44</v>
      </c>
      <c r="D277" s="194">
        <v>0.0011188</v>
      </c>
      <c r="E277" s="194">
        <v>0.22434</v>
      </c>
      <c r="F277" s="194">
        <v>734.2</v>
      </c>
      <c r="G277" s="194">
        <v>2771.2</v>
      </c>
      <c r="H277" s="194">
        <v>2037</v>
      </c>
      <c r="I277" s="194">
        <v>2.0753</v>
      </c>
      <c r="J277" s="194">
        <v>6.6369</v>
      </c>
    </row>
    <row r="278" spans="2:10" ht="12.75">
      <c r="B278" s="194">
        <v>8.8</v>
      </c>
      <c r="C278" s="194">
        <v>174.4</v>
      </c>
      <c r="D278" s="194">
        <v>0.0011201</v>
      </c>
      <c r="E278" s="194">
        <v>0.21948</v>
      </c>
      <c r="F278" s="194">
        <v>738.4</v>
      </c>
      <c r="G278" s="194">
        <v>2772.1</v>
      </c>
      <c r="H278" s="194">
        <v>2033.7</v>
      </c>
      <c r="I278" s="194">
        <v>2.0848</v>
      </c>
      <c r="J278" s="194">
        <v>6.6289</v>
      </c>
    </row>
    <row r="279" spans="2:10" ht="12.75">
      <c r="B279" s="194">
        <v>9</v>
      </c>
      <c r="C279" s="194">
        <v>175.36</v>
      </c>
      <c r="D279" s="194">
        <v>0.0011213</v>
      </c>
      <c r="E279" s="194">
        <v>0.21484</v>
      </c>
      <c r="F279" s="194">
        <v>742.6</v>
      </c>
      <c r="G279" s="194">
        <v>2773</v>
      </c>
      <c r="H279" s="194">
        <v>2030.4</v>
      </c>
      <c r="I279" s="194">
        <v>2.0941</v>
      </c>
      <c r="J279" s="194">
        <v>6.6212</v>
      </c>
    </row>
    <row r="280" spans="2:10" ht="12.75">
      <c r="B280" s="194">
        <v>9.2</v>
      </c>
      <c r="C280" s="194">
        <v>176.29</v>
      </c>
      <c r="D280" s="194">
        <v>0.0011226</v>
      </c>
      <c r="E280" s="194">
        <v>0.21038</v>
      </c>
      <c r="F280" s="194">
        <v>746.8</v>
      </c>
      <c r="G280" s="194">
        <v>2773.8</v>
      </c>
      <c r="H280" s="194">
        <v>2027</v>
      </c>
      <c r="I280" s="194">
        <v>2.1033</v>
      </c>
      <c r="J280" s="194">
        <v>6.6136</v>
      </c>
    </row>
    <row r="281" spans="2:10" ht="12.75">
      <c r="B281" s="194">
        <v>9.4</v>
      </c>
      <c r="C281" s="194">
        <v>177.21</v>
      </c>
      <c r="D281" s="194">
        <v>0.0011238</v>
      </c>
      <c r="E281" s="194">
        <v>0.20612</v>
      </c>
      <c r="F281" s="194">
        <v>750.8</v>
      </c>
      <c r="G281" s="194">
        <v>2774.7</v>
      </c>
      <c r="H281" s="194">
        <v>2023.9</v>
      </c>
      <c r="I281" s="194">
        <v>2.1122</v>
      </c>
      <c r="J281" s="194">
        <v>6.6062</v>
      </c>
    </row>
    <row r="282" spans="2:10" ht="12.75">
      <c r="B282" s="194">
        <v>9.6</v>
      </c>
      <c r="C282" s="194">
        <v>178.12</v>
      </c>
      <c r="D282" s="194">
        <v>0.001125</v>
      </c>
      <c r="E282" s="194">
        <v>0.20202</v>
      </c>
      <c r="F282" s="194">
        <v>754.8</v>
      </c>
      <c r="G282" s="194">
        <v>2775.5</v>
      </c>
      <c r="H282" s="194">
        <v>2020.7</v>
      </c>
      <c r="I282" s="194">
        <v>2.121</v>
      </c>
      <c r="J282" s="194">
        <v>6.5989</v>
      </c>
    </row>
    <row r="283" spans="2:10" ht="12.75">
      <c r="B283" s="194">
        <v>9.8</v>
      </c>
      <c r="C283" s="194">
        <v>179.01</v>
      </c>
      <c r="D283" s="194">
        <v>0.0011262</v>
      </c>
      <c r="E283" s="194">
        <v>0.19809</v>
      </c>
      <c r="F283" s="194">
        <v>758.7</v>
      </c>
      <c r="G283" s="194">
        <v>2776.2</v>
      </c>
      <c r="H283" s="194">
        <v>2017.5</v>
      </c>
      <c r="I283" s="194">
        <v>2.1297</v>
      </c>
      <c r="J283" s="194">
        <v>6.5917</v>
      </c>
    </row>
    <row r="284" spans="2:10" ht="12.75">
      <c r="B284" s="194">
        <v>10</v>
      </c>
      <c r="C284" s="194">
        <v>179.88</v>
      </c>
      <c r="D284" s="194">
        <v>0.0011274</v>
      </c>
      <c r="E284" s="194">
        <v>0.1943</v>
      </c>
      <c r="F284" s="194">
        <v>762.6</v>
      </c>
      <c r="G284" s="194">
        <v>2777</v>
      </c>
      <c r="H284" s="194">
        <v>2014.4</v>
      </c>
      <c r="I284" s="194">
        <v>2.1382</v>
      </c>
      <c r="J284" s="194">
        <v>6.5847</v>
      </c>
    </row>
    <row r="285" spans="2:10" ht="12.75">
      <c r="B285" s="194">
        <v>10.5</v>
      </c>
      <c r="C285" s="194">
        <v>182.01</v>
      </c>
      <c r="D285" s="194">
        <v>0.0011303</v>
      </c>
      <c r="E285" s="194">
        <v>0.18546</v>
      </c>
      <c r="F285" s="194">
        <v>772</v>
      </c>
      <c r="G285" s="194">
        <v>2778.7</v>
      </c>
      <c r="H285" s="194">
        <v>2006.7</v>
      </c>
      <c r="I285" s="194">
        <v>2.1588</v>
      </c>
      <c r="J285" s="194">
        <v>6.5677</v>
      </c>
    </row>
    <row r="286" spans="2:10" ht="12.75">
      <c r="B286" s="194">
        <v>11</v>
      </c>
      <c r="C286" s="194">
        <v>184.06</v>
      </c>
      <c r="D286" s="194">
        <v>0.0011331</v>
      </c>
      <c r="E286" s="194">
        <v>0.17739</v>
      </c>
      <c r="F286" s="194">
        <v>781.1</v>
      </c>
      <c r="G286" s="194">
        <v>2780.4</v>
      </c>
      <c r="H286" s="194">
        <v>1999.3</v>
      </c>
      <c r="I286" s="194">
        <v>2.1786</v>
      </c>
      <c r="J286" s="194">
        <v>6.5515</v>
      </c>
    </row>
    <row r="287" spans="2:10" ht="12.75">
      <c r="B287" s="194">
        <v>11.5</v>
      </c>
      <c r="C287" s="194">
        <v>186.04</v>
      </c>
      <c r="D287" s="194">
        <v>0.0011359</v>
      </c>
      <c r="E287" s="194">
        <v>0.17</v>
      </c>
      <c r="F287" s="194">
        <v>789.9</v>
      </c>
      <c r="G287" s="194">
        <v>2782</v>
      </c>
      <c r="H287" s="194">
        <v>1992.1</v>
      </c>
      <c r="I287" s="194">
        <v>2.1976</v>
      </c>
      <c r="J287" s="194">
        <v>6.5359</v>
      </c>
    </row>
    <row r="288" spans="2:10" ht="12.75">
      <c r="B288" s="194">
        <v>12</v>
      </c>
      <c r="C288" s="194">
        <v>187.96</v>
      </c>
      <c r="D288" s="194">
        <v>0.0011386</v>
      </c>
      <c r="E288" s="194">
        <v>0.1632</v>
      </c>
      <c r="F288" s="194">
        <v>798.4</v>
      </c>
      <c r="G288" s="194">
        <v>2783.4</v>
      </c>
      <c r="H288" s="194">
        <v>1985</v>
      </c>
      <c r="I288" s="194">
        <v>2.216</v>
      </c>
      <c r="J288" s="194">
        <v>6.521</v>
      </c>
    </row>
    <row r="289" spans="2:10" ht="12.75">
      <c r="B289" s="194">
        <v>12.5</v>
      </c>
      <c r="C289" s="194">
        <v>189.81</v>
      </c>
      <c r="D289" s="194">
        <v>0.0011412</v>
      </c>
      <c r="E289" s="194">
        <v>0.15693</v>
      </c>
      <c r="F289" s="194">
        <v>806.7</v>
      </c>
      <c r="G289" s="194">
        <v>2784.8</v>
      </c>
      <c r="H289" s="194">
        <v>1978.1</v>
      </c>
      <c r="I289" s="194">
        <v>2.2338</v>
      </c>
      <c r="J289" s="194">
        <v>6.5066</v>
      </c>
    </row>
    <row r="290" spans="2:10" ht="12.75">
      <c r="B290" s="194">
        <v>13</v>
      </c>
      <c r="C290" s="194">
        <v>191.6</v>
      </c>
      <c r="D290" s="194">
        <v>0.0011438</v>
      </c>
      <c r="E290" s="194">
        <v>0.15112</v>
      </c>
      <c r="F290" s="194">
        <v>814.7</v>
      </c>
      <c r="G290" s="194">
        <v>2786</v>
      </c>
      <c r="H290" s="194">
        <v>1971.3</v>
      </c>
      <c r="I290" s="194">
        <v>2.2509</v>
      </c>
      <c r="J290" s="194">
        <v>6.4927</v>
      </c>
    </row>
    <row r="291" spans="2:10" ht="12.75">
      <c r="B291" s="194">
        <v>13.5</v>
      </c>
      <c r="C291" s="194">
        <v>193.35</v>
      </c>
      <c r="D291" s="194">
        <v>0.0011464</v>
      </c>
      <c r="E291" s="194">
        <v>0.14574</v>
      </c>
      <c r="F291" s="194">
        <v>822.5</v>
      </c>
      <c r="G291" s="194">
        <v>2787.3</v>
      </c>
      <c r="H291" s="194">
        <v>1964.8</v>
      </c>
      <c r="I291" s="194">
        <v>2.2675</v>
      </c>
      <c r="J291" s="194">
        <v>6.4794</v>
      </c>
    </row>
    <row r="292" spans="2:10" ht="12.75">
      <c r="B292" s="194">
        <v>14</v>
      </c>
      <c r="C292" s="194">
        <v>195.04</v>
      </c>
      <c r="D292" s="194">
        <v>0.0011489</v>
      </c>
      <c r="E292" s="194">
        <v>0.14072</v>
      </c>
      <c r="F292" s="194">
        <v>830.1</v>
      </c>
      <c r="G292" s="194">
        <v>2788.4</v>
      </c>
      <c r="H292" s="194">
        <v>1958.3</v>
      </c>
      <c r="I292" s="194">
        <v>2.2836</v>
      </c>
      <c r="J292" s="194">
        <v>6.4665</v>
      </c>
    </row>
    <row r="293" spans="2:10" ht="12.75">
      <c r="B293" s="194">
        <v>14.5</v>
      </c>
      <c r="C293" s="194">
        <v>196.68</v>
      </c>
      <c r="D293" s="194">
        <v>0.0011514</v>
      </c>
      <c r="E293" s="194">
        <v>0.13603</v>
      </c>
      <c r="F293" s="194">
        <v>837.5</v>
      </c>
      <c r="G293" s="194">
        <v>2789.4</v>
      </c>
      <c r="H293" s="194">
        <v>1951.9</v>
      </c>
      <c r="I293" s="194">
        <v>2.2992</v>
      </c>
      <c r="J293" s="194">
        <v>6.4539</v>
      </c>
    </row>
    <row r="294" spans="2:10" ht="12.75">
      <c r="B294" s="194">
        <v>15</v>
      </c>
      <c r="C294" s="194">
        <v>198.28</v>
      </c>
      <c r="D294" s="194">
        <v>0.0011538</v>
      </c>
      <c r="E294" s="194">
        <v>0.13165</v>
      </c>
      <c r="F294" s="194">
        <v>844.7</v>
      </c>
      <c r="G294" s="194">
        <v>2790.4</v>
      </c>
      <c r="H294" s="194">
        <v>1945.7</v>
      </c>
      <c r="I294" s="194">
        <v>2.3144</v>
      </c>
      <c r="J294" s="194">
        <v>6.4418</v>
      </c>
    </row>
    <row r="295" spans="2:10" ht="12.75">
      <c r="B295" s="194">
        <v>15.5</v>
      </c>
      <c r="C295" s="194">
        <v>199.84</v>
      </c>
      <c r="D295" s="194">
        <v>0.0011562</v>
      </c>
      <c r="E295" s="194">
        <v>0.12754</v>
      </c>
      <c r="F295" s="194">
        <v>851.7</v>
      </c>
      <c r="G295" s="194">
        <v>2791.3</v>
      </c>
      <c r="H295" s="194">
        <v>1939.6</v>
      </c>
      <c r="I295" s="194">
        <v>2.3292</v>
      </c>
      <c r="J295" s="194">
        <v>6.43</v>
      </c>
    </row>
    <row r="296" spans="2:10" ht="12.75">
      <c r="B296" s="194">
        <v>16</v>
      </c>
      <c r="C296" s="194">
        <v>201.37</v>
      </c>
      <c r="D296" s="194">
        <v>0.0011586</v>
      </c>
      <c r="E296" s="194">
        <v>0.12368</v>
      </c>
      <c r="F296" s="194">
        <v>858.6</v>
      </c>
      <c r="G296" s="194">
        <v>2792.2</v>
      </c>
      <c r="H296" s="194">
        <v>1933.6</v>
      </c>
      <c r="I296" s="194">
        <v>2.3436</v>
      </c>
      <c r="J296" s="194">
        <v>6.4187</v>
      </c>
    </row>
    <row r="297" spans="2:10" ht="12.75">
      <c r="B297" s="194">
        <v>16.5</v>
      </c>
      <c r="C297" s="194">
        <v>202.85</v>
      </c>
      <c r="D297" s="194">
        <v>0.001161</v>
      </c>
      <c r="E297" s="194">
        <v>0.12004</v>
      </c>
      <c r="F297" s="194">
        <v>865.3</v>
      </c>
      <c r="G297" s="194">
        <v>2793</v>
      </c>
      <c r="H297" s="194">
        <v>1927.7</v>
      </c>
      <c r="I297" s="194">
        <v>2.3576</v>
      </c>
      <c r="J297" s="194">
        <v>6.4075</v>
      </c>
    </row>
    <row r="298" spans="2:10" ht="12.75">
      <c r="B298" s="194">
        <v>17</v>
      </c>
      <c r="C298" s="194">
        <v>204.3</v>
      </c>
      <c r="D298" s="194">
        <v>0.0011633</v>
      </c>
      <c r="E298" s="194">
        <v>0.11661</v>
      </c>
      <c r="F298" s="194">
        <v>871.8</v>
      </c>
      <c r="G298" s="194">
        <v>2793.8</v>
      </c>
      <c r="H298" s="194">
        <v>1922</v>
      </c>
      <c r="I298" s="194">
        <v>2.3712</v>
      </c>
      <c r="J298" s="194">
        <v>6.3967</v>
      </c>
    </row>
    <row r="299" spans="2:10" ht="12.75">
      <c r="B299" s="194">
        <v>17.5</v>
      </c>
      <c r="C299" s="194">
        <v>205.72</v>
      </c>
      <c r="D299" s="194">
        <v>0.0011656</v>
      </c>
      <c r="E299" s="194">
        <v>0.11338</v>
      </c>
      <c r="F299" s="194">
        <v>878.3</v>
      </c>
      <c r="G299" s="194">
        <v>2794.5</v>
      </c>
      <c r="H299" s="194">
        <v>1916.2</v>
      </c>
      <c r="I299" s="194">
        <v>2.3846</v>
      </c>
      <c r="J299" s="194">
        <v>6.3862</v>
      </c>
    </row>
    <row r="300" spans="2:10" ht="12.75">
      <c r="B300" s="194">
        <v>18</v>
      </c>
      <c r="C300" s="194">
        <v>207.1</v>
      </c>
      <c r="D300" s="194">
        <v>0.0011678</v>
      </c>
      <c r="E300" s="194">
        <v>0.11031</v>
      </c>
      <c r="F300" s="194">
        <v>884.6</v>
      </c>
      <c r="G300" s="194">
        <v>2795.1</v>
      </c>
      <c r="H300" s="194">
        <v>1910.5</v>
      </c>
      <c r="I300" s="194">
        <v>2.3976</v>
      </c>
      <c r="J300" s="194">
        <v>6.3759</v>
      </c>
    </row>
    <row r="301" spans="2:10" ht="12.75">
      <c r="B301" s="194">
        <v>18.5</v>
      </c>
      <c r="C301" s="194">
        <v>208.46</v>
      </c>
      <c r="D301" s="194">
        <v>0.00117</v>
      </c>
      <c r="E301" s="194">
        <v>0.1074</v>
      </c>
      <c r="F301" s="194">
        <v>890.7</v>
      </c>
      <c r="G301" s="194">
        <v>2795.8</v>
      </c>
      <c r="H301" s="194">
        <v>1905.1</v>
      </c>
      <c r="I301" s="194">
        <v>2.4103</v>
      </c>
      <c r="J301" s="194">
        <v>6.3659</v>
      </c>
    </row>
    <row r="302" spans="2:10" ht="12.75">
      <c r="B302" s="194">
        <v>19</v>
      </c>
      <c r="C302" s="194">
        <v>209.79</v>
      </c>
      <c r="D302" s="194">
        <v>0.0011722</v>
      </c>
      <c r="E302" s="194">
        <v>0.10464</v>
      </c>
      <c r="F302" s="194">
        <v>896.8</v>
      </c>
      <c r="G302" s="194">
        <v>2796.4</v>
      </c>
      <c r="H302" s="194">
        <v>1899.6</v>
      </c>
      <c r="I302" s="194">
        <v>2.4227</v>
      </c>
      <c r="J302" s="194">
        <v>6.3561</v>
      </c>
    </row>
    <row r="303" spans="2:10" ht="12.75">
      <c r="B303" s="194">
        <v>19.5</v>
      </c>
      <c r="C303" s="194">
        <v>211.09</v>
      </c>
      <c r="D303" s="194">
        <v>0.0011744</v>
      </c>
      <c r="E303" s="194">
        <v>0.10202</v>
      </c>
      <c r="F303" s="194">
        <v>902.7</v>
      </c>
      <c r="G303" s="194">
        <v>2796.9</v>
      </c>
      <c r="H303" s="194">
        <v>1894.2</v>
      </c>
      <c r="I303" s="194">
        <v>2.4349</v>
      </c>
      <c r="J303" s="194">
        <v>6.3466</v>
      </c>
    </row>
    <row r="304" spans="2:10" ht="12.75">
      <c r="B304" s="194">
        <v>20</v>
      </c>
      <c r="C304" s="194">
        <v>212.37</v>
      </c>
      <c r="D304" s="194">
        <v>0.0011766</v>
      </c>
      <c r="E304" s="194">
        <v>0.09953</v>
      </c>
      <c r="F304" s="194">
        <v>908.6</v>
      </c>
      <c r="G304" s="194">
        <v>2797.4</v>
      </c>
      <c r="H304" s="194">
        <v>1888.8</v>
      </c>
      <c r="I304" s="194">
        <v>2.4468</v>
      </c>
      <c r="J304" s="194">
        <v>6.3373</v>
      </c>
    </row>
    <row r="305" spans="2:10" ht="12.75">
      <c r="B305" s="194">
        <v>20.5</v>
      </c>
      <c r="C305" s="194">
        <v>213.62</v>
      </c>
      <c r="D305" s="194">
        <v>0.0011787</v>
      </c>
      <c r="E305" s="194">
        <v>0.09715</v>
      </c>
      <c r="F305" s="194">
        <v>914.73</v>
      </c>
      <c r="G305" s="194">
        <v>2797.9</v>
      </c>
      <c r="H305" s="194">
        <v>1883.6</v>
      </c>
      <c r="I305" s="194">
        <v>2.4585</v>
      </c>
      <c r="J305" s="194">
        <v>6.3281</v>
      </c>
    </row>
    <row r="306" spans="2:10" ht="12.75">
      <c r="B306" s="194">
        <v>21</v>
      </c>
      <c r="C306" s="194">
        <v>214.85</v>
      </c>
      <c r="D306" s="194">
        <v>0.0011808</v>
      </c>
      <c r="E306" s="194">
        <v>0.09488</v>
      </c>
      <c r="F306" s="194">
        <v>919.9</v>
      </c>
      <c r="G306" s="194">
        <v>2798.3</v>
      </c>
      <c r="H306" s="194">
        <v>1878.4</v>
      </c>
      <c r="I306" s="194">
        <v>2.4699</v>
      </c>
      <c r="J306" s="194">
        <v>6.3192</v>
      </c>
    </row>
    <row r="307" spans="2:10" ht="12.75">
      <c r="B307" s="194">
        <v>21.5</v>
      </c>
      <c r="C307" s="194">
        <v>216.05</v>
      </c>
      <c r="D307" s="194">
        <v>0.001183</v>
      </c>
      <c r="E307" s="194">
        <v>0.09271</v>
      </c>
      <c r="F307" s="194">
        <v>925.5</v>
      </c>
      <c r="G307" s="194">
        <v>2798.7</v>
      </c>
      <c r="H307" s="194">
        <v>1873.2</v>
      </c>
      <c r="I307" s="194">
        <v>2.4812</v>
      </c>
      <c r="J307" s="194">
        <v>6.3104</v>
      </c>
    </row>
    <row r="308" spans="2:10" ht="12.75">
      <c r="B308" s="194">
        <v>22</v>
      </c>
      <c r="C308" s="194">
        <v>217.24</v>
      </c>
      <c r="D308" s="194">
        <v>0.001185</v>
      </c>
      <c r="E308" s="194">
        <v>0.09064</v>
      </c>
      <c r="F308" s="194">
        <v>930.9</v>
      </c>
      <c r="G308" s="194">
        <v>2799.1</v>
      </c>
      <c r="H308" s="194">
        <v>1868.2</v>
      </c>
      <c r="I308" s="194">
        <v>2.4922</v>
      </c>
      <c r="J308" s="194">
        <v>6.3018</v>
      </c>
    </row>
    <row r="309" spans="2:10" ht="12.75">
      <c r="B309" s="194">
        <v>22.5</v>
      </c>
      <c r="C309" s="194">
        <v>218.4</v>
      </c>
      <c r="D309" s="194">
        <v>0.0011871</v>
      </c>
      <c r="E309" s="194">
        <v>0.08866</v>
      </c>
      <c r="F309" s="194">
        <v>936.3</v>
      </c>
      <c r="G309" s="194">
        <v>2799.5</v>
      </c>
      <c r="H309" s="194">
        <v>1863.2</v>
      </c>
      <c r="I309" s="194">
        <v>2.503</v>
      </c>
      <c r="J309" s="194">
        <v>6.2934</v>
      </c>
    </row>
    <row r="310" spans="2:10" ht="12.75">
      <c r="B310" s="194">
        <v>23</v>
      </c>
      <c r="C310" s="194">
        <v>219.54</v>
      </c>
      <c r="D310" s="194">
        <v>0.0011891</v>
      </c>
      <c r="E310" s="194">
        <v>0.08676</v>
      </c>
      <c r="F310" s="194">
        <v>941.6</v>
      </c>
      <c r="G310" s="194">
        <v>2799.8</v>
      </c>
      <c r="H310" s="194">
        <v>1858.2</v>
      </c>
      <c r="I310" s="194">
        <v>2.5136</v>
      </c>
      <c r="J310" s="194">
        <v>6.2851</v>
      </c>
    </row>
    <row r="311" spans="2:10" ht="12.75">
      <c r="B311" s="194">
        <v>23.5</v>
      </c>
      <c r="C311" s="194">
        <v>220.67</v>
      </c>
      <c r="D311" s="194">
        <v>0.0011912</v>
      </c>
      <c r="E311" s="194">
        <v>0.08494</v>
      </c>
      <c r="F311" s="194">
        <v>946.8</v>
      </c>
      <c r="G311" s="194">
        <v>2800.1</v>
      </c>
      <c r="H311" s="194">
        <v>1853.3</v>
      </c>
      <c r="I311" s="194">
        <v>2.524</v>
      </c>
      <c r="J311" s="194">
        <v>6.2771</v>
      </c>
    </row>
    <row r="312" spans="2:10" ht="12.75">
      <c r="B312" s="194">
        <v>24</v>
      </c>
      <c r="C312" s="194">
        <v>221.78</v>
      </c>
      <c r="D312" s="194">
        <v>0.0011932</v>
      </c>
      <c r="E312" s="194">
        <v>0.08319</v>
      </c>
      <c r="F312" s="194">
        <v>951.9</v>
      </c>
      <c r="G312" s="194">
        <v>2800.4</v>
      </c>
      <c r="H312" s="194">
        <v>1848.5</v>
      </c>
      <c r="I312" s="194">
        <v>2.5343</v>
      </c>
      <c r="J312" s="194">
        <v>6.2691</v>
      </c>
    </row>
    <row r="313" spans="2:10" ht="12.75">
      <c r="B313" s="194">
        <v>24.5</v>
      </c>
      <c r="C313" s="194">
        <v>222.86</v>
      </c>
      <c r="D313" s="194">
        <v>0.0011952</v>
      </c>
      <c r="E313" s="194">
        <v>0.08151</v>
      </c>
      <c r="F313" s="194">
        <v>957</v>
      </c>
      <c r="G313" s="194">
        <v>2800.6</v>
      </c>
      <c r="H313" s="194">
        <v>1843.6</v>
      </c>
      <c r="I313" s="194">
        <v>2.5444</v>
      </c>
      <c r="J313" s="194">
        <v>6.2613</v>
      </c>
    </row>
    <row r="314" spans="2:10" ht="12.75">
      <c r="B314" s="194">
        <v>25</v>
      </c>
      <c r="C314" s="194">
        <v>223.94</v>
      </c>
      <c r="D314" s="194">
        <v>0.0011972</v>
      </c>
      <c r="E314" s="194">
        <v>0.0799</v>
      </c>
      <c r="F314" s="194">
        <v>962</v>
      </c>
      <c r="G314" s="194">
        <v>2800.8</v>
      </c>
      <c r="H314" s="194">
        <v>1838.8</v>
      </c>
      <c r="I314" s="194">
        <v>2.5543</v>
      </c>
      <c r="J314" s="194">
        <v>6.2536</v>
      </c>
    </row>
    <row r="315" spans="2:10" ht="12.75">
      <c r="B315" s="194">
        <v>25.5</v>
      </c>
      <c r="C315" s="194">
        <v>224.99</v>
      </c>
      <c r="D315" s="194">
        <v>0.0011991</v>
      </c>
      <c r="E315" s="194">
        <v>0.07834</v>
      </c>
      <c r="F315" s="194">
        <v>966.9</v>
      </c>
      <c r="G315" s="194">
        <v>2801</v>
      </c>
      <c r="H315" s="194">
        <v>1834.1</v>
      </c>
      <c r="I315" s="194">
        <v>2.564</v>
      </c>
      <c r="J315" s="194">
        <v>6.246</v>
      </c>
    </row>
    <row r="316" spans="2:10" ht="12.75">
      <c r="B316" s="194">
        <v>26</v>
      </c>
      <c r="C316" s="194">
        <v>226.03</v>
      </c>
      <c r="D316" s="194">
        <v>0.0012011</v>
      </c>
      <c r="E316" s="194">
        <v>0.07685</v>
      </c>
      <c r="F316" s="194">
        <v>971.7</v>
      </c>
      <c r="G316" s="194">
        <v>2801.2</v>
      </c>
      <c r="H316" s="194">
        <v>1829.5</v>
      </c>
      <c r="I316" s="194">
        <v>2.5736</v>
      </c>
      <c r="J316" s="194">
        <v>6.2386</v>
      </c>
    </row>
    <row r="317" spans="2:10" ht="12.75">
      <c r="B317" s="194">
        <v>26.5</v>
      </c>
      <c r="C317" s="194">
        <v>227.06</v>
      </c>
      <c r="D317" s="194">
        <v>0.001203</v>
      </c>
      <c r="E317" s="194">
        <v>0.07541</v>
      </c>
      <c r="F317" s="194">
        <v>976.5</v>
      </c>
      <c r="G317" s="194">
        <v>2801.4</v>
      </c>
      <c r="H317" s="194">
        <v>1824.9</v>
      </c>
      <c r="I317" s="194">
        <v>2.5831</v>
      </c>
      <c r="J317" s="194">
        <v>6.2313</v>
      </c>
    </row>
    <row r="318" spans="2:10" ht="12.75">
      <c r="B318" s="194">
        <v>27</v>
      </c>
      <c r="C318" s="194">
        <v>228.06</v>
      </c>
      <c r="D318" s="194">
        <v>0.001205</v>
      </c>
      <c r="E318" s="194">
        <v>0.07402</v>
      </c>
      <c r="F318" s="194">
        <v>981.2</v>
      </c>
      <c r="G318" s="194">
        <v>2801.5</v>
      </c>
      <c r="H318" s="194">
        <v>1820.3</v>
      </c>
      <c r="I318" s="194">
        <v>2.5924</v>
      </c>
      <c r="J318" s="194">
        <v>6.2241</v>
      </c>
    </row>
    <row r="319" spans="2:10" ht="12.75">
      <c r="B319" s="194">
        <v>27.5</v>
      </c>
      <c r="C319" s="194">
        <v>229.06</v>
      </c>
      <c r="D319" s="194">
        <v>0.0012069</v>
      </c>
      <c r="E319" s="194">
        <v>0.07268</v>
      </c>
      <c r="F319" s="194">
        <v>985.9</v>
      </c>
      <c r="G319" s="194">
        <v>2801.6</v>
      </c>
      <c r="H319" s="194">
        <v>1815.7</v>
      </c>
      <c r="I319" s="194">
        <v>2.6016</v>
      </c>
      <c r="J319" s="194">
        <v>6.217</v>
      </c>
    </row>
    <row r="320" spans="2:10" ht="12.75">
      <c r="B320" s="194">
        <v>28</v>
      </c>
      <c r="C320" s="194">
        <v>230.04</v>
      </c>
      <c r="D320" s="194">
        <v>0.0012088</v>
      </c>
      <c r="E320" s="194">
        <v>0.07138</v>
      </c>
      <c r="F320" s="194">
        <v>990.5</v>
      </c>
      <c r="G320" s="194">
        <v>2801.7</v>
      </c>
      <c r="H320" s="194">
        <v>1811.2</v>
      </c>
      <c r="I320" s="194">
        <v>2.6106</v>
      </c>
      <c r="J320" s="194">
        <v>6.2101</v>
      </c>
    </row>
    <row r="321" spans="2:10" ht="12.75">
      <c r="B321" s="194">
        <v>28.5</v>
      </c>
      <c r="C321" s="194">
        <v>231.01</v>
      </c>
      <c r="D321" s="194">
        <v>0.0012107</v>
      </c>
      <c r="E321" s="194">
        <v>0.07013</v>
      </c>
      <c r="F321" s="194">
        <v>995</v>
      </c>
      <c r="G321" s="194">
        <v>2801.8</v>
      </c>
      <c r="H321" s="194">
        <v>1806.8</v>
      </c>
      <c r="I321" s="194">
        <v>2.6195</v>
      </c>
      <c r="J321" s="194">
        <v>6.2032</v>
      </c>
    </row>
    <row r="322" spans="2:10" ht="12.75">
      <c r="B322" s="194">
        <v>29</v>
      </c>
      <c r="C322" s="194">
        <v>231.96</v>
      </c>
      <c r="D322" s="194">
        <v>0.0012126</v>
      </c>
      <c r="E322" s="194">
        <v>0.06892</v>
      </c>
      <c r="F322" s="194">
        <v>999.5</v>
      </c>
      <c r="G322" s="194">
        <v>2801.8</v>
      </c>
      <c r="H322" s="194">
        <v>1802.3</v>
      </c>
      <c r="I322" s="194">
        <v>2.6283</v>
      </c>
      <c r="J322" s="194">
        <v>6.1964</v>
      </c>
    </row>
    <row r="323" spans="2:10" ht="12.75">
      <c r="B323" s="194">
        <v>29.5</v>
      </c>
      <c r="C323" s="194">
        <v>232.91</v>
      </c>
      <c r="D323" s="194">
        <v>0.0012145</v>
      </c>
      <c r="E323" s="194">
        <v>0.06775</v>
      </c>
      <c r="F323" s="194">
        <v>1004</v>
      </c>
      <c r="G323" s="194">
        <v>2801.9</v>
      </c>
      <c r="H323" s="194">
        <v>1797.9</v>
      </c>
      <c r="I323" s="194">
        <v>2.637</v>
      </c>
      <c r="J323" s="194">
        <v>6.1898</v>
      </c>
    </row>
    <row r="324" spans="2:10" ht="12.75">
      <c r="B324" s="194">
        <v>30</v>
      </c>
      <c r="C324" s="194">
        <v>233.84</v>
      </c>
      <c r="D324" s="194">
        <v>0.0012163</v>
      </c>
      <c r="E324" s="194">
        <v>0.06662</v>
      </c>
      <c r="F324" s="194">
        <v>1008.4</v>
      </c>
      <c r="G324" s="194">
        <v>2801.9</v>
      </c>
      <c r="H324" s="194">
        <v>1793.5</v>
      </c>
      <c r="I324" s="194">
        <v>2.6455</v>
      </c>
      <c r="J324" s="194">
        <v>6.1832</v>
      </c>
    </row>
    <row r="325" spans="2:10" ht="12.75">
      <c r="B325" s="194">
        <v>31</v>
      </c>
      <c r="C325" s="194">
        <v>235.66</v>
      </c>
      <c r="D325" s="194">
        <v>0.00122</v>
      </c>
      <c r="E325" s="194">
        <v>0.06446</v>
      </c>
      <c r="F325" s="194">
        <v>1017</v>
      </c>
      <c r="G325" s="194">
        <v>2801.9</v>
      </c>
      <c r="H325" s="194">
        <v>1784.9</v>
      </c>
      <c r="I325" s="194">
        <v>2.6623</v>
      </c>
      <c r="J325" s="194">
        <v>6.1703</v>
      </c>
    </row>
    <row r="326" spans="2:10" ht="12.75">
      <c r="B326" s="194">
        <v>32</v>
      </c>
      <c r="C326" s="194">
        <v>237.44</v>
      </c>
      <c r="D326" s="194">
        <v>0.0012237</v>
      </c>
      <c r="E326" s="194">
        <v>0.06243</v>
      </c>
      <c r="F326" s="194">
        <v>1025.5</v>
      </c>
      <c r="G326" s="194">
        <v>2801.8</v>
      </c>
      <c r="H326" s="194">
        <v>1776.3</v>
      </c>
      <c r="I326" s="194">
        <v>2.6786</v>
      </c>
      <c r="J326" s="194">
        <v>6.1577</v>
      </c>
    </row>
    <row r="327" spans="2:10" ht="12.75">
      <c r="B327" s="194">
        <v>33</v>
      </c>
      <c r="C327" s="194">
        <v>239.18</v>
      </c>
      <c r="D327" s="194">
        <v>0.0012273</v>
      </c>
      <c r="E327" s="194">
        <v>0.06052</v>
      </c>
      <c r="F327" s="194">
        <v>1033.7</v>
      </c>
      <c r="G327" s="194">
        <v>2801.7</v>
      </c>
      <c r="H327" s="194">
        <v>1768</v>
      </c>
      <c r="I327" s="194">
        <v>2.6946</v>
      </c>
      <c r="J327" s="194">
        <v>6.1454</v>
      </c>
    </row>
    <row r="328" spans="2:10" ht="12.75">
      <c r="B328" s="194">
        <v>34</v>
      </c>
      <c r="C328" s="194">
        <v>240.88</v>
      </c>
      <c r="D328" s="194">
        <v>0.001231</v>
      </c>
      <c r="E328" s="194">
        <v>0.05872</v>
      </c>
      <c r="F328" s="194">
        <v>1041.8</v>
      </c>
      <c r="G328" s="194">
        <v>2801.5</v>
      </c>
      <c r="H328" s="194">
        <v>1759.7</v>
      </c>
      <c r="I328" s="194">
        <v>2.7101</v>
      </c>
      <c r="J328" s="194">
        <v>6.1335</v>
      </c>
    </row>
    <row r="329" spans="2:10" ht="12.75">
      <c r="B329" s="194">
        <v>35</v>
      </c>
      <c r="C329" s="194">
        <v>242.54</v>
      </c>
      <c r="D329" s="194">
        <v>0.0012345</v>
      </c>
      <c r="E329" s="194">
        <v>0.05702</v>
      </c>
      <c r="F329" s="194">
        <v>1049.8</v>
      </c>
      <c r="G329" s="194">
        <v>2801.3</v>
      </c>
      <c r="H329" s="194">
        <v>1751.5</v>
      </c>
      <c r="I329" s="194">
        <v>2.7253</v>
      </c>
      <c r="J329" s="194">
        <v>6.1218</v>
      </c>
    </row>
    <row r="330" spans="2:10" ht="12.75">
      <c r="B330" s="194">
        <v>36</v>
      </c>
      <c r="C330" s="194">
        <v>244.16</v>
      </c>
      <c r="D330" s="194">
        <v>0.0012381</v>
      </c>
      <c r="E330" s="194">
        <v>0.0554</v>
      </c>
      <c r="F330" s="194">
        <v>1057.6</v>
      </c>
      <c r="G330" s="194">
        <v>2801</v>
      </c>
      <c r="H330" s="194">
        <v>1743.4</v>
      </c>
      <c r="I330" s="194">
        <v>2.7402</v>
      </c>
      <c r="J330" s="194">
        <v>6.1103</v>
      </c>
    </row>
    <row r="331" spans="2:10" ht="12.75">
      <c r="B331" s="194">
        <v>37</v>
      </c>
      <c r="C331" s="194">
        <v>245.75</v>
      </c>
      <c r="D331" s="194">
        <v>0.0012416</v>
      </c>
      <c r="E331" s="194">
        <v>0.05388</v>
      </c>
      <c r="F331" s="194">
        <v>1065.3</v>
      </c>
      <c r="G331" s="194">
        <v>2800.7</v>
      </c>
      <c r="H331" s="194">
        <v>1735.4</v>
      </c>
      <c r="I331" s="194">
        <v>2.7548</v>
      </c>
      <c r="J331" s="194">
        <v>6.0992</v>
      </c>
    </row>
    <row r="332" spans="2:10" ht="12.75">
      <c r="B332" s="194">
        <v>38</v>
      </c>
      <c r="C332" s="194">
        <v>247.31</v>
      </c>
      <c r="D332" s="194">
        <v>0.0012451</v>
      </c>
      <c r="E332" s="194">
        <v>0.05243</v>
      </c>
      <c r="F332" s="194">
        <v>1072.8</v>
      </c>
      <c r="G332" s="194">
        <v>2800.3</v>
      </c>
      <c r="H332" s="194">
        <v>1727.5</v>
      </c>
      <c r="I332" s="194">
        <v>2.769</v>
      </c>
      <c r="J332" s="194">
        <v>6.0883</v>
      </c>
    </row>
    <row r="333" spans="2:10" ht="12.75">
      <c r="B333" s="194">
        <v>39</v>
      </c>
      <c r="C333" s="194">
        <v>248.84</v>
      </c>
      <c r="D333" s="194">
        <v>0.0012486</v>
      </c>
      <c r="E333" s="194">
        <v>0.05105</v>
      </c>
      <c r="F333" s="194">
        <v>1080.2</v>
      </c>
      <c r="G333" s="194">
        <v>2799.9</v>
      </c>
      <c r="H333" s="194">
        <v>1719.7</v>
      </c>
      <c r="I333" s="194">
        <v>2.783</v>
      </c>
      <c r="J333" s="194">
        <v>6.0775</v>
      </c>
    </row>
    <row r="334" spans="2:10" ht="12.75">
      <c r="B334" s="194">
        <v>40</v>
      </c>
      <c r="C334" s="194">
        <v>250.33</v>
      </c>
      <c r="D334" s="194">
        <v>0.0012521</v>
      </c>
      <c r="E334" s="194">
        <v>0.04974</v>
      </c>
      <c r="F334" s="194">
        <v>1087.5</v>
      </c>
      <c r="G334" s="194">
        <v>2799.4</v>
      </c>
      <c r="H334" s="194">
        <v>1711.9</v>
      </c>
      <c r="I334" s="194">
        <v>2.7967</v>
      </c>
      <c r="J334" s="194">
        <v>6.067</v>
      </c>
    </row>
    <row r="335" spans="2:10" ht="12.75">
      <c r="B335" s="194">
        <v>41</v>
      </c>
      <c r="C335" s="194">
        <v>251.8</v>
      </c>
      <c r="D335" s="194">
        <v>0.0012555</v>
      </c>
      <c r="E335" s="194">
        <v>0.04849</v>
      </c>
      <c r="F335" s="194">
        <v>1094.6</v>
      </c>
      <c r="G335" s="194">
        <v>2798.9</v>
      </c>
      <c r="H335" s="194">
        <v>1704.3</v>
      </c>
      <c r="I335" s="194">
        <v>2.8101</v>
      </c>
      <c r="J335" s="194">
        <v>6.0566</v>
      </c>
    </row>
    <row r="336" spans="2:10" ht="12.75">
      <c r="B336" s="194">
        <v>42</v>
      </c>
      <c r="C336" s="194">
        <v>253.24</v>
      </c>
      <c r="D336" s="194">
        <v>0.0012589</v>
      </c>
      <c r="E336" s="194">
        <v>0.04729</v>
      </c>
      <c r="F336" s="194">
        <v>1101.7</v>
      </c>
      <c r="G336" s="194">
        <v>2798.4</v>
      </c>
      <c r="H336" s="194">
        <v>1696.7</v>
      </c>
      <c r="I336" s="194">
        <v>2.8233</v>
      </c>
      <c r="J336" s="194">
        <v>6.0465</v>
      </c>
    </row>
    <row r="337" spans="2:10" ht="12.75">
      <c r="B337" s="194">
        <v>43</v>
      </c>
      <c r="C337" s="194">
        <v>254.66</v>
      </c>
      <c r="D337" s="194">
        <v>0.0012623</v>
      </c>
      <c r="E337" s="194">
        <v>0.04615</v>
      </c>
      <c r="F337" s="194">
        <v>1108.6</v>
      </c>
      <c r="G337" s="194">
        <v>2797.8</v>
      </c>
      <c r="H337" s="194">
        <v>1689.2</v>
      </c>
      <c r="I337" s="194">
        <v>2.8362</v>
      </c>
      <c r="J337" s="194">
        <v>6.0366</v>
      </c>
    </row>
    <row r="338" spans="2:10" ht="12.75">
      <c r="B338" s="194">
        <v>44</v>
      </c>
      <c r="C338" s="194">
        <v>256.05</v>
      </c>
      <c r="D338" s="194">
        <v>0.0012657</v>
      </c>
      <c r="E338" s="194">
        <v>0.04506</v>
      </c>
      <c r="F338" s="194">
        <v>1115.5</v>
      </c>
      <c r="G338" s="194">
        <v>2797.2</v>
      </c>
      <c r="H338" s="194">
        <v>1681.7</v>
      </c>
      <c r="I338" s="194">
        <v>2.8489</v>
      </c>
      <c r="J338" s="194">
        <v>6.0268</v>
      </c>
    </row>
    <row r="339" spans="2:10" ht="13.5">
      <c r="B339" s="196">
        <v>45</v>
      </c>
      <c r="C339" s="196">
        <v>257.41</v>
      </c>
      <c r="D339" s="196">
        <v>0.0012691</v>
      </c>
      <c r="E339" s="196">
        <v>0.04402</v>
      </c>
      <c r="F339" s="196">
        <v>1122.2</v>
      </c>
      <c r="G339" s="196">
        <v>2796.5</v>
      </c>
      <c r="H339" s="196">
        <v>1674.3</v>
      </c>
      <c r="I339" s="196">
        <v>2.8614</v>
      </c>
      <c r="J339" s="196">
        <v>6.0171</v>
      </c>
    </row>
    <row r="340" spans="2:10" ht="13.5">
      <c r="B340" s="196">
        <v>46</v>
      </c>
      <c r="C340" s="196">
        <v>258.76</v>
      </c>
      <c r="D340" s="196">
        <v>0.0012725</v>
      </c>
      <c r="E340" s="196">
        <v>0.04302</v>
      </c>
      <c r="F340" s="196">
        <v>1128.9</v>
      </c>
      <c r="G340" s="196">
        <v>2795.9</v>
      </c>
      <c r="H340" s="196">
        <v>1667</v>
      </c>
      <c r="I340" s="196">
        <v>2.8737</v>
      </c>
      <c r="J340" s="196">
        <v>6.0077</v>
      </c>
    </row>
    <row r="341" spans="2:10" ht="13.5">
      <c r="B341" s="196">
        <v>47</v>
      </c>
      <c r="C341" s="196">
        <v>260.08</v>
      </c>
      <c r="D341" s="196">
        <v>0.0012758</v>
      </c>
      <c r="E341" s="196">
        <v>0.04206</v>
      </c>
      <c r="F341" s="196">
        <v>1135.4</v>
      </c>
      <c r="G341" s="196">
        <v>2795.2</v>
      </c>
      <c r="H341" s="196">
        <v>1659.8</v>
      </c>
      <c r="I341" s="196">
        <v>2.8858</v>
      </c>
      <c r="J341" s="196">
        <v>5.9983</v>
      </c>
    </row>
    <row r="342" spans="2:10" ht="13.5">
      <c r="B342" s="196">
        <v>48</v>
      </c>
      <c r="C342" s="196">
        <v>261.38</v>
      </c>
      <c r="D342" s="196">
        <v>0.0012792</v>
      </c>
      <c r="E342" s="196">
        <v>0.04114</v>
      </c>
      <c r="F342" s="196">
        <v>1141.9</v>
      </c>
      <c r="G342" s="196">
        <v>2794.4</v>
      </c>
      <c r="H342" s="196">
        <v>1652.5</v>
      </c>
      <c r="I342" s="196">
        <v>2.8976</v>
      </c>
      <c r="J342" s="196">
        <v>5.9891</v>
      </c>
    </row>
    <row r="343" spans="2:10" ht="13.5">
      <c r="B343" s="196">
        <v>49</v>
      </c>
      <c r="C343" s="196">
        <v>262.66</v>
      </c>
      <c r="D343" s="196">
        <v>0.0012825</v>
      </c>
      <c r="E343" s="196">
        <v>0.04026</v>
      </c>
      <c r="F343" s="196">
        <v>1148.3</v>
      </c>
      <c r="G343" s="196">
        <v>2793.6</v>
      </c>
      <c r="H343" s="196">
        <v>1645.3</v>
      </c>
      <c r="I343" s="196">
        <v>2.9093</v>
      </c>
      <c r="J343" s="196">
        <v>5.9801</v>
      </c>
    </row>
    <row r="344" spans="2:10" ht="13.5">
      <c r="B344" s="196">
        <v>50</v>
      </c>
      <c r="C344" s="196">
        <v>263.92</v>
      </c>
      <c r="D344" s="196">
        <v>0.0012858</v>
      </c>
      <c r="E344" s="196">
        <v>0.03941</v>
      </c>
      <c r="F344" s="196">
        <v>1154.6</v>
      </c>
      <c r="G344" s="196">
        <v>2792.8</v>
      </c>
      <c r="H344" s="196">
        <v>1638.2</v>
      </c>
      <c r="I344" s="196">
        <v>2.9209</v>
      </c>
      <c r="J344" s="196">
        <v>5.9712</v>
      </c>
    </row>
    <row r="345" spans="2:10" ht="13.5">
      <c r="B345" s="196">
        <v>51</v>
      </c>
      <c r="C345" s="196">
        <v>265.16</v>
      </c>
      <c r="D345" s="196">
        <v>0.0012891</v>
      </c>
      <c r="E345" s="196">
        <v>0.03859</v>
      </c>
      <c r="F345" s="196">
        <v>1160.8</v>
      </c>
      <c r="G345" s="196">
        <v>2792</v>
      </c>
      <c r="H345" s="196">
        <v>1631.2</v>
      </c>
      <c r="I345" s="196">
        <v>2.9322</v>
      </c>
      <c r="J345" s="196">
        <v>5.9624</v>
      </c>
    </row>
    <row r="346" spans="2:10" ht="13.5">
      <c r="B346" s="196">
        <v>52</v>
      </c>
      <c r="C346" s="196">
        <v>266.38</v>
      </c>
      <c r="D346" s="196">
        <v>0.0012925</v>
      </c>
      <c r="E346" s="196">
        <v>0.0378</v>
      </c>
      <c r="F346" s="196">
        <v>1167</v>
      </c>
      <c r="G346" s="196">
        <v>2791.1</v>
      </c>
      <c r="H346" s="196">
        <v>1624.1</v>
      </c>
      <c r="I346" s="196">
        <v>2.9434</v>
      </c>
      <c r="J346" s="196">
        <v>5.9537</v>
      </c>
    </row>
    <row r="347" spans="2:10" ht="13.5">
      <c r="B347" s="196">
        <v>53</v>
      </c>
      <c r="C347" s="196">
        <v>267.58</v>
      </c>
      <c r="D347" s="196">
        <v>0.0012958</v>
      </c>
      <c r="E347" s="196">
        <v>0.03704</v>
      </c>
      <c r="F347" s="196">
        <v>1173.1</v>
      </c>
      <c r="G347" s="196">
        <v>2790.2</v>
      </c>
      <c r="H347" s="196">
        <v>1617.1</v>
      </c>
      <c r="I347" s="196">
        <v>2.9545</v>
      </c>
      <c r="J347" s="196">
        <v>5.945</v>
      </c>
    </row>
    <row r="348" spans="2:10" ht="13.5">
      <c r="B348" s="196">
        <v>54</v>
      </c>
      <c r="C348" s="196">
        <v>268.77</v>
      </c>
      <c r="D348" s="196">
        <v>0.001299</v>
      </c>
      <c r="E348" s="196">
        <v>0.03631</v>
      </c>
      <c r="F348" s="196">
        <v>1179.1</v>
      </c>
      <c r="G348" s="196">
        <v>2789.3</v>
      </c>
      <c r="H348" s="196">
        <v>1610.2</v>
      </c>
      <c r="I348" s="196">
        <v>2.9653</v>
      </c>
      <c r="J348" s="196">
        <v>5.9366</v>
      </c>
    </row>
    <row r="349" spans="2:10" ht="13.5">
      <c r="B349" s="196">
        <v>55</v>
      </c>
      <c r="C349" s="196">
        <v>269.94</v>
      </c>
      <c r="D349" s="196">
        <v>0.0013023</v>
      </c>
      <c r="E349" s="196">
        <v>0.03561</v>
      </c>
      <c r="F349" s="196">
        <v>1185.1</v>
      </c>
      <c r="G349" s="196">
        <v>2788.4</v>
      </c>
      <c r="H349" s="196">
        <v>1603.3</v>
      </c>
      <c r="I349" s="196">
        <v>2.9761</v>
      </c>
      <c r="J349" s="196">
        <v>5.9282</v>
      </c>
    </row>
    <row r="350" spans="2:10" ht="13.5">
      <c r="B350" s="196">
        <v>56</v>
      </c>
      <c r="C350" s="196">
        <v>271.09</v>
      </c>
      <c r="D350" s="196">
        <v>0.0013056</v>
      </c>
      <c r="E350" s="196">
        <v>0.03492</v>
      </c>
      <c r="F350" s="196">
        <v>1191</v>
      </c>
      <c r="G350" s="196">
        <v>2787.4</v>
      </c>
      <c r="H350" s="196">
        <v>1596.4</v>
      </c>
      <c r="I350" s="196">
        <v>2.9867</v>
      </c>
      <c r="J350" s="196">
        <v>5.9199</v>
      </c>
    </row>
    <row r="351" spans="2:10" ht="13.5">
      <c r="B351" s="196">
        <v>57</v>
      </c>
      <c r="C351" s="196">
        <v>272.23</v>
      </c>
      <c r="D351" s="196">
        <v>0.0013089</v>
      </c>
      <c r="E351" s="196">
        <v>0.03426</v>
      </c>
      <c r="F351" s="196">
        <v>1196.8</v>
      </c>
      <c r="G351" s="196">
        <v>2786.4</v>
      </c>
      <c r="H351" s="196">
        <v>1589.6</v>
      </c>
      <c r="I351" s="196">
        <v>2.9971</v>
      </c>
      <c r="J351" s="196">
        <v>5.9118</v>
      </c>
    </row>
    <row r="352" spans="2:10" ht="13.5">
      <c r="B352" s="196">
        <v>58</v>
      </c>
      <c r="C352" s="196">
        <v>273.36</v>
      </c>
      <c r="D352" s="196">
        <v>0.0013122</v>
      </c>
      <c r="E352" s="196">
        <v>0.03363</v>
      </c>
      <c r="F352" s="196">
        <v>1202.6</v>
      </c>
      <c r="G352" s="196">
        <v>2785.4</v>
      </c>
      <c r="H352" s="196">
        <v>1582.8</v>
      </c>
      <c r="I352" s="196">
        <v>3.0074</v>
      </c>
      <c r="J352" s="196">
        <v>5.9037</v>
      </c>
    </row>
    <row r="353" spans="2:10" ht="13.5">
      <c r="B353" s="196">
        <v>59</v>
      </c>
      <c r="C353" s="196">
        <v>274.46</v>
      </c>
      <c r="D353" s="196">
        <v>0.0013154</v>
      </c>
      <c r="E353" s="196">
        <v>0.03301</v>
      </c>
      <c r="F353" s="196">
        <v>1208.3</v>
      </c>
      <c r="G353" s="196">
        <v>2784.3</v>
      </c>
      <c r="H353" s="196">
        <v>1576</v>
      </c>
      <c r="I353" s="196">
        <v>3.0176</v>
      </c>
      <c r="J353" s="196">
        <v>5.8957</v>
      </c>
    </row>
    <row r="354" spans="2:10" ht="13.5">
      <c r="B354" s="196">
        <v>60</v>
      </c>
      <c r="C354" s="196">
        <v>275.56</v>
      </c>
      <c r="D354" s="196">
        <v>0.0013187</v>
      </c>
      <c r="E354" s="196">
        <v>0.03241</v>
      </c>
      <c r="F354" s="196">
        <v>1213.9</v>
      </c>
      <c r="G354" s="196">
        <v>2783.3</v>
      </c>
      <c r="H354" s="196">
        <v>1569.4</v>
      </c>
      <c r="I354" s="196">
        <v>3.0277</v>
      </c>
      <c r="J354" s="196">
        <v>5.8878</v>
      </c>
    </row>
    <row r="355" spans="2:10" ht="13.5">
      <c r="B355" s="196">
        <v>61</v>
      </c>
      <c r="C355" s="196">
        <v>276.64</v>
      </c>
      <c r="D355" s="196">
        <v>0.001322</v>
      </c>
      <c r="E355" s="196">
        <v>0.03183</v>
      </c>
      <c r="F355" s="196">
        <v>1219.5</v>
      </c>
      <c r="G355" s="196">
        <v>2782.2</v>
      </c>
      <c r="H355" s="196">
        <v>1562.7</v>
      </c>
      <c r="I355" s="196">
        <v>3.0377</v>
      </c>
      <c r="J355" s="196">
        <v>5.88</v>
      </c>
    </row>
    <row r="356" spans="2:10" ht="13.5">
      <c r="B356" s="196">
        <v>62</v>
      </c>
      <c r="C356" s="196">
        <v>277.71</v>
      </c>
      <c r="D356" s="196">
        <v>0.0013252</v>
      </c>
      <c r="E356" s="196">
        <v>0.03127</v>
      </c>
      <c r="F356" s="196">
        <v>1225.1</v>
      </c>
      <c r="G356" s="196">
        <v>2781.1</v>
      </c>
      <c r="H356" s="196">
        <v>1556</v>
      </c>
      <c r="I356" s="196">
        <v>3.0475</v>
      </c>
      <c r="J356" s="196">
        <v>5.8722</v>
      </c>
    </row>
    <row r="357" spans="2:10" ht="13.5">
      <c r="B357" s="196">
        <v>63</v>
      </c>
      <c r="C357" s="196">
        <v>278.76</v>
      </c>
      <c r="D357" s="196">
        <v>0.0013285</v>
      </c>
      <c r="E357" s="196">
        <v>0.03073</v>
      </c>
      <c r="F357" s="196">
        <v>1230.6</v>
      </c>
      <c r="G357" s="196">
        <v>2779.9</v>
      </c>
      <c r="H357" s="196">
        <v>1549.3</v>
      </c>
      <c r="I357" s="196">
        <v>3.0572</v>
      </c>
      <c r="J357" s="196">
        <v>5.8645</v>
      </c>
    </row>
    <row r="358" spans="2:10" ht="13.5">
      <c r="B358" s="196">
        <v>64</v>
      </c>
      <c r="C358" s="196">
        <v>279.8</v>
      </c>
      <c r="D358" s="196">
        <v>0.0013318</v>
      </c>
      <c r="E358" s="196">
        <v>0.0302</v>
      </c>
      <c r="F358" s="196">
        <v>1236</v>
      </c>
      <c r="G358" s="196">
        <v>2778.8</v>
      </c>
      <c r="H358" s="196">
        <v>1542.8</v>
      </c>
      <c r="I358" s="196">
        <v>3.0669</v>
      </c>
      <c r="J358" s="196">
        <v>5.8569</v>
      </c>
    </row>
    <row r="359" spans="2:10" ht="13.5">
      <c r="B359" s="196">
        <v>65</v>
      </c>
      <c r="C359" s="196">
        <v>280.83</v>
      </c>
      <c r="D359" s="196">
        <v>0.001335</v>
      </c>
      <c r="E359" s="196">
        <v>0.02969</v>
      </c>
      <c r="F359" s="196">
        <v>1241.4</v>
      </c>
      <c r="G359" s="196">
        <v>2777.6</v>
      </c>
      <c r="H359" s="196">
        <v>1536.2</v>
      </c>
      <c r="I359" s="196">
        <v>3.0764</v>
      </c>
      <c r="J359" s="196">
        <v>5.8494</v>
      </c>
    </row>
    <row r="360" spans="2:10" ht="13.5">
      <c r="B360" s="196">
        <v>66</v>
      </c>
      <c r="C360" s="196">
        <v>281.85</v>
      </c>
      <c r="D360" s="196">
        <v>0.0013383</v>
      </c>
      <c r="E360" s="196">
        <v>0.0292</v>
      </c>
      <c r="F360" s="196">
        <v>1246.8</v>
      </c>
      <c r="G360" s="196">
        <v>2776.4</v>
      </c>
      <c r="H360" s="196">
        <v>1529.6</v>
      </c>
      <c r="I360" s="196">
        <v>3.0858</v>
      </c>
      <c r="J360" s="196">
        <v>5.8419</v>
      </c>
    </row>
    <row r="361" spans="2:10" ht="13.5">
      <c r="B361" s="196">
        <v>67</v>
      </c>
      <c r="C361" s="196">
        <v>282.85</v>
      </c>
      <c r="D361" s="196">
        <v>0.0013416</v>
      </c>
      <c r="E361" s="196">
        <v>0.02871</v>
      </c>
      <c r="F361" s="196">
        <v>1252.1</v>
      </c>
      <c r="G361" s="196">
        <v>2775.2</v>
      </c>
      <c r="H361" s="196">
        <v>1523.1</v>
      </c>
      <c r="I361" s="196">
        <v>3.0951</v>
      </c>
      <c r="J361" s="196">
        <v>5.8344</v>
      </c>
    </row>
    <row r="362" spans="2:10" ht="13.5">
      <c r="B362" s="196">
        <v>68</v>
      </c>
      <c r="C362" s="196">
        <v>283.85</v>
      </c>
      <c r="D362" s="196">
        <v>0.0013448</v>
      </c>
      <c r="E362" s="196">
        <v>0.02824</v>
      </c>
      <c r="F362" s="196">
        <v>1257.3</v>
      </c>
      <c r="G362" s="196">
        <v>2773.9</v>
      </c>
      <c r="H362" s="196">
        <v>1516.6</v>
      </c>
      <c r="I362" s="196">
        <v>3.1043</v>
      </c>
      <c r="J362" s="196">
        <v>5.8272</v>
      </c>
    </row>
    <row r="363" spans="2:10" ht="13.5">
      <c r="B363" s="196">
        <v>69</v>
      </c>
      <c r="C363" s="196">
        <v>284.83</v>
      </c>
      <c r="D363" s="196">
        <v>0.0013481</v>
      </c>
      <c r="E363" s="196">
        <v>0.02779</v>
      </c>
      <c r="F363" s="196">
        <v>1262.5</v>
      </c>
      <c r="G363" s="196">
        <v>2772.7</v>
      </c>
      <c r="H363" s="196">
        <v>1510.2</v>
      </c>
      <c r="I363" s="196">
        <v>3.1134</v>
      </c>
      <c r="J363" s="196">
        <v>5.8198</v>
      </c>
    </row>
    <row r="364" spans="2:10" ht="13.5">
      <c r="B364" s="196">
        <v>70</v>
      </c>
      <c r="C364" s="196">
        <v>285.8</v>
      </c>
      <c r="D364" s="196">
        <v>0.0013514</v>
      </c>
      <c r="E364" s="196">
        <v>0.02734</v>
      </c>
      <c r="F364" s="196">
        <v>1267.7</v>
      </c>
      <c r="G364" s="196">
        <v>2771.4</v>
      </c>
      <c r="H364" s="196">
        <v>1503.7</v>
      </c>
      <c r="I364" s="196">
        <v>3.1225</v>
      </c>
      <c r="J364" s="196">
        <v>5.8126</v>
      </c>
    </row>
    <row r="365" spans="2:10" ht="13.5">
      <c r="B365" s="196">
        <v>71</v>
      </c>
      <c r="C365" s="196">
        <v>286.76</v>
      </c>
      <c r="D365" s="196">
        <v>0.0013546</v>
      </c>
      <c r="E365" s="196">
        <v>0.02691</v>
      </c>
      <c r="F365" s="196">
        <v>1272.9</v>
      </c>
      <c r="G365" s="196">
        <v>2770.1</v>
      </c>
      <c r="H365" s="196">
        <v>1497.2</v>
      </c>
      <c r="I365" s="196">
        <v>3.1314</v>
      </c>
      <c r="J365" s="196">
        <v>5.8054</v>
      </c>
    </row>
    <row r="366" spans="2:10" ht="13.5">
      <c r="B366" s="196">
        <v>72</v>
      </c>
      <c r="C366" s="196">
        <v>287.71</v>
      </c>
      <c r="D366" s="196">
        <v>0.0013579</v>
      </c>
      <c r="E366" s="196">
        <v>0.02649</v>
      </c>
      <c r="F366" s="196">
        <v>1278</v>
      </c>
      <c r="G366" s="196">
        <v>2768.7</v>
      </c>
      <c r="H366" s="196">
        <v>1490.7</v>
      </c>
      <c r="I366" s="196">
        <v>3.1403</v>
      </c>
      <c r="J366" s="196">
        <v>5.7983</v>
      </c>
    </row>
    <row r="367" spans="2:10" ht="13.5">
      <c r="B367" s="196">
        <v>73</v>
      </c>
      <c r="C367" s="196">
        <v>288.65</v>
      </c>
      <c r="D367" s="196">
        <v>0.0013612</v>
      </c>
      <c r="E367" s="196">
        <v>0.02608</v>
      </c>
      <c r="F367" s="196">
        <v>1283</v>
      </c>
      <c r="G367" s="196">
        <v>2767.4</v>
      </c>
      <c r="H367" s="196">
        <v>1484.4</v>
      </c>
      <c r="I367" s="196">
        <v>3.149</v>
      </c>
      <c r="J367" s="196">
        <v>5.7912</v>
      </c>
    </row>
    <row r="368" spans="2:10" ht="13.5">
      <c r="B368" s="196">
        <v>74</v>
      </c>
      <c r="C368" s="196">
        <v>289.59</v>
      </c>
      <c r="D368" s="196">
        <v>0.0013645</v>
      </c>
      <c r="E368" s="196">
        <v>0.02568</v>
      </c>
      <c r="F368" s="196">
        <v>1288</v>
      </c>
      <c r="G368" s="196">
        <v>2766.1</v>
      </c>
      <c r="H368" s="196">
        <v>1478.1</v>
      </c>
      <c r="I368" s="196">
        <v>3.1577</v>
      </c>
      <c r="J368" s="196">
        <v>5.7842</v>
      </c>
    </row>
    <row r="369" spans="2:10" ht="13.5">
      <c r="B369" s="196">
        <v>75</v>
      </c>
      <c r="C369" s="196">
        <v>290.51</v>
      </c>
      <c r="D369" s="196">
        <v>0.0013678</v>
      </c>
      <c r="E369" s="196">
        <v>0.0253</v>
      </c>
      <c r="F369" s="196">
        <v>1293</v>
      </c>
      <c r="G369" s="196">
        <v>2764.7</v>
      </c>
      <c r="H369" s="196">
        <v>1471.7</v>
      </c>
      <c r="I369" s="196">
        <v>3.1663</v>
      </c>
      <c r="J369" s="196">
        <v>5.7773</v>
      </c>
    </row>
    <row r="370" spans="2:10" ht="13.5">
      <c r="B370" s="196">
        <v>76</v>
      </c>
      <c r="C370" s="196">
        <v>291.42</v>
      </c>
      <c r="D370" s="196">
        <v>0.0013711</v>
      </c>
      <c r="E370" s="196">
        <v>0.02492</v>
      </c>
      <c r="F370" s="196">
        <v>1298</v>
      </c>
      <c r="G370" s="196">
        <v>2763.3</v>
      </c>
      <c r="H370" s="196">
        <v>1465.3</v>
      </c>
      <c r="I370" s="196">
        <v>3.1749</v>
      </c>
      <c r="J370" s="196">
        <v>5.7703</v>
      </c>
    </row>
    <row r="371" spans="2:10" ht="13.5">
      <c r="B371" s="196">
        <v>77</v>
      </c>
      <c r="C371" s="196">
        <v>292.32</v>
      </c>
      <c r="D371" s="196">
        <v>0.0013744</v>
      </c>
      <c r="E371" s="196">
        <v>0.02455</v>
      </c>
      <c r="F371" s="196">
        <v>1302.9</v>
      </c>
      <c r="G371" s="196">
        <v>2761.8</v>
      </c>
      <c r="H371" s="196">
        <v>1458.9</v>
      </c>
      <c r="I371" s="196">
        <v>3.1834</v>
      </c>
      <c r="J371" s="196">
        <v>5.7634</v>
      </c>
    </row>
    <row r="372" spans="2:10" ht="13.5">
      <c r="B372" s="196">
        <v>78</v>
      </c>
      <c r="C372" s="196">
        <v>293.22</v>
      </c>
      <c r="D372" s="196">
        <v>0.0013777</v>
      </c>
      <c r="E372" s="196">
        <v>0.02419</v>
      </c>
      <c r="F372" s="196">
        <v>1307.8</v>
      </c>
      <c r="G372" s="196">
        <v>2760.4</v>
      </c>
      <c r="H372" s="196">
        <v>1452.6</v>
      </c>
      <c r="I372" s="196">
        <v>3.1918</v>
      </c>
      <c r="J372" s="196">
        <v>5.7566</v>
      </c>
    </row>
    <row r="373" spans="2:10" ht="13.5">
      <c r="B373" s="196">
        <v>79</v>
      </c>
      <c r="C373" s="196">
        <v>294.1</v>
      </c>
      <c r="D373" s="196">
        <v>0.001381</v>
      </c>
      <c r="E373" s="196">
        <v>0.02383</v>
      </c>
      <c r="F373" s="196">
        <v>1312.7</v>
      </c>
      <c r="G373" s="196">
        <v>2759</v>
      </c>
      <c r="H373" s="196">
        <v>1446.3</v>
      </c>
      <c r="I373" s="196">
        <v>3.2001</v>
      </c>
      <c r="J373" s="196">
        <v>5.7498</v>
      </c>
    </row>
    <row r="374" spans="2:10" ht="13.5">
      <c r="B374" s="196">
        <v>80</v>
      </c>
      <c r="C374" s="196">
        <v>294.98</v>
      </c>
      <c r="D374" s="196">
        <v>0.0013843</v>
      </c>
      <c r="E374" s="196">
        <v>0.02349</v>
      </c>
      <c r="F374" s="196">
        <v>1317.5</v>
      </c>
      <c r="G374" s="196">
        <v>2757.5</v>
      </c>
      <c r="H374" s="196">
        <v>1440</v>
      </c>
      <c r="I374" s="196">
        <v>3.2083</v>
      </c>
      <c r="J374" s="196">
        <v>5.743</v>
      </c>
    </row>
    <row r="375" spans="2:10" ht="13.5">
      <c r="B375" s="196">
        <v>81</v>
      </c>
      <c r="C375" s="196">
        <v>295.85</v>
      </c>
      <c r="D375" s="196">
        <v>0.0013876</v>
      </c>
      <c r="E375" s="196">
        <v>0.02316</v>
      </c>
      <c r="F375" s="196">
        <v>1322.3</v>
      </c>
      <c r="G375" s="196">
        <v>2756</v>
      </c>
      <c r="H375" s="196">
        <v>1433.7</v>
      </c>
      <c r="I375" s="196">
        <v>3.2165</v>
      </c>
      <c r="J375" s="196">
        <v>5.7363</v>
      </c>
    </row>
    <row r="376" spans="2:10" ht="13.5">
      <c r="B376" s="196">
        <v>82</v>
      </c>
      <c r="C376" s="196">
        <v>296.71</v>
      </c>
      <c r="D376" s="196">
        <v>0.0013909</v>
      </c>
      <c r="E376" s="196">
        <v>0.02283</v>
      </c>
      <c r="F376" s="196">
        <v>1327</v>
      </c>
      <c r="G376" s="196">
        <v>2754.5</v>
      </c>
      <c r="H376" s="196">
        <v>1427.5</v>
      </c>
      <c r="I376" s="196">
        <v>3.2246</v>
      </c>
      <c r="J376" s="196">
        <v>5.7296</v>
      </c>
    </row>
    <row r="377" spans="2:10" ht="13.5">
      <c r="B377" s="196">
        <v>83</v>
      </c>
      <c r="C377" s="196">
        <v>297.56</v>
      </c>
      <c r="D377" s="196">
        <v>0.0013943</v>
      </c>
      <c r="E377" s="196">
        <v>0.02251</v>
      </c>
      <c r="F377" s="196">
        <v>1331.8</v>
      </c>
      <c r="G377" s="196">
        <v>2753</v>
      </c>
      <c r="H377" s="196">
        <v>1421.2</v>
      </c>
      <c r="I377" s="196">
        <v>3.2327</v>
      </c>
      <c r="J377" s="196">
        <v>5.723</v>
      </c>
    </row>
    <row r="378" spans="2:10" ht="13.5">
      <c r="B378" s="196">
        <v>84</v>
      </c>
      <c r="C378" s="196">
        <v>298.4</v>
      </c>
      <c r="D378" s="196">
        <v>0.0013976</v>
      </c>
      <c r="E378" s="196">
        <v>0.0222</v>
      </c>
      <c r="F378" s="196">
        <v>1336.5</v>
      </c>
      <c r="G378" s="196">
        <v>2751.4</v>
      </c>
      <c r="H378" s="196">
        <v>1414.9</v>
      </c>
      <c r="I378" s="196">
        <v>3.2407</v>
      </c>
      <c r="J378" s="196">
        <v>5.7163</v>
      </c>
    </row>
    <row r="379" spans="2:10" ht="13.5">
      <c r="B379" s="196">
        <v>85</v>
      </c>
      <c r="C379" s="196">
        <v>299.24</v>
      </c>
      <c r="D379" s="196">
        <v>0.001401</v>
      </c>
      <c r="E379" s="196">
        <v>0.02189</v>
      </c>
      <c r="F379" s="196">
        <v>1341.2</v>
      </c>
      <c r="G379" s="196">
        <v>2749.9</v>
      </c>
      <c r="H379" s="196">
        <v>1408.7</v>
      </c>
      <c r="I379" s="196">
        <v>3.2487</v>
      </c>
      <c r="J379" s="196">
        <v>5.7098</v>
      </c>
    </row>
    <row r="380" spans="2:10" ht="13.5">
      <c r="B380" s="196">
        <v>86</v>
      </c>
      <c r="C380" s="196">
        <v>300.07</v>
      </c>
      <c r="D380" s="196">
        <v>0.0014043</v>
      </c>
      <c r="E380" s="196">
        <v>0.02159</v>
      </c>
      <c r="F380" s="196">
        <v>1345.8</v>
      </c>
      <c r="G380" s="196">
        <v>2748.3</v>
      </c>
      <c r="H380" s="196">
        <v>1402.5</v>
      </c>
      <c r="I380" s="196">
        <v>3.2565</v>
      </c>
      <c r="J380" s="196">
        <v>5.7032</v>
      </c>
    </row>
    <row r="381" spans="2:10" ht="13.5">
      <c r="B381" s="196">
        <v>87</v>
      </c>
      <c r="C381" s="196">
        <v>300.89</v>
      </c>
      <c r="D381" s="196">
        <v>0.0014077</v>
      </c>
      <c r="E381" s="196">
        <v>0.0213</v>
      </c>
      <c r="F381" s="196">
        <v>1350.5</v>
      </c>
      <c r="G381" s="196">
        <v>2746.7</v>
      </c>
      <c r="H381" s="196">
        <v>1396.2</v>
      </c>
      <c r="I381" s="196">
        <v>3.2644</v>
      </c>
      <c r="J381" s="196">
        <v>5.6967</v>
      </c>
    </row>
    <row r="382" spans="2:10" ht="13.5">
      <c r="B382" s="196">
        <v>88</v>
      </c>
      <c r="C382" s="196">
        <v>301.7</v>
      </c>
      <c r="D382" s="196">
        <v>0.0014111</v>
      </c>
      <c r="E382" s="196">
        <v>0.02101</v>
      </c>
      <c r="F382" s="196">
        <v>1355.1</v>
      </c>
      <c r="G382" s="196">
        <v>2745.1</v>
      </c>
      <c r="H382" s="196">
        <v>1390</v>
      </c>
      <c r="I382" s="196">
        <v>3.2721</v>
      </c>
      <c r="J382" s="196">
        <v>5.6902</v>
      </c>
    </row>
    <row r="383" spans="2:10" ht="13.5">
      <c r="B383" s="196">
        <v>89</v>
      </c>
      <c r="C383" s="196">
        <v>302.51</v>
      </c>
      <c r="D383" s="196">
        <v>0.0014145</v>
      </c>
      <c r="E383" s="196">
        <v>0.02073</v>
      </c>
      <c r="F383" s="196">
        <v>1359.6</v>
      </c>
      <c r="G383" s="196">
        <v>2743.4</v>
      </c>
      <c r="H383" s="196">
        <v>1383.8</v>
      </c>
      <c r="I383" s="196">
        <v>3.2799</v>
      </c>
      <c r="J383" s="196">
        <v>5.6837</v>
      </c>
    </row>
    <row r="384" spans="2:10" ht="13.5">
      <c r="B384" s="196">
        <v>90</v>
      </c>
      <c r="C384" s="196">
        <v>303.31</v>
      </c>
      <c r="D384" s="196">
        <v>0.0014179</v>
      </c>
      <c r="E384" s="196">
        <v>0.02046</v>
      </c>
      <c r="F384" s="196">
        <v>1364.2</v>
      </c>
      <c r="G384" s="196">
        <v>2741.8</v>
      </c>
      <c r="H384" s="196">
        <v>1377.6</v>
      </c>
      <c r="I384" s="196">
        <v>3.2875</v>
      </c>
      <c r="J384" s="196">
        <v>5.6773</v>
      </c>
    </row>
    <row r="385" spans="2:10" ht="13.5">
      <c r="B385" s="196">
        <v>91</v>
      </c>
      <c r="C385" s="196">
        <v>304.11</v>
      </c>
      <c r="D385" s="196">
        <v>0.0014213</v>
      </c>
      <c r="E385" s="196">
        <v>0.02019</v>
      </c>
      <c r="F385" s="196">
        <v>1368.7</v>
      </c>
      <c r="G385" s="196">
        <v>2740.2</v>
      </c>
      <c r="H385" s="196">
        <v>1371.5</v>
      </c>
      <c r="I385" s="196">
        <v>3.2951</v>
      </c>
      <c r="J385" s="196">
        <v>5.6709</v>
      </c>
    </row>
    <row r="386" spans="2:10" ht="13.5">
      <c r="B386" s="196">
        <v>92</v>
      </c>
      <c r="C386" s="196">
        <v>304.89</v>
      </c>
      <c r="D386" s="196">
        <v>0.0014247</v>
      </c>
      <c r="E386" s="196">
        <v>0.01993</v>
      </c>
      <c r="F386" s="196">
        <v>1373.2</v>
      </c>
      <c r="G386" s="196">
        <v>2738.5</v>
      </c>
      <c r="H386" s="196">
        <v>1365.3</v>
      </c>
      <c r="I386" s="196">
        <v>3.3027</v>
      </c>
      <c r="J386" s="196">
        <v>5.6645</v>
      </c>
    </row>
    <row r="387" spans="2:10" ht="13.5">
      <c r="B387" s="196">
        <v>93</v>
      </c>
      <c r="C387" s="196">
        <v>305.67</v>
      </c>
      <c r="D387" s="196">
        <v>0.0014282</v>
      </c>
      <c r="E387" s="196">
        <v>0.01967</v>
      </c>
      <c r="F387" s="196">
        <v>1377.7</v>
      </c>
      <c r="G387" s="196">
        <v>2736.8</v>
      </c>
      <c r="H387" s="196">
        <v>1359.1</v>
      </c>
      <c r="I387" s="196">
        <v>3.3102</v>
      </c>
      <c r="J387" s="196">
        <v>5.6581</v>
      </c>
    </row>
    <row r="388" spans="2:10" ht="13.5">
      <c r="B388" s="196">
        <v>94</v>
      </c>
      <c r="C388" s="196">
        <v>306.45</v>
      </c>
      <c r="D388" s="196">
        <v>0.0014316</v>
      </c>
      <c r="E388" s="196">
        <v>0.01942</v>
      </c>
      <c r="F388" s="196">
        <v>1382.2</v>
      </c>
      <c r="G388" s="196">
        <v>2735.1</v>
      </c>
      <c r="H388" s="196">
        <v>1352.9</v>
      </c>
      <c r="I388" s="196">
        <v>3.3177</v>
      </c>
      <c r="J388" s="196">
        <v>5.6519</v>
      </c>
    </row>
    <row r="389" spans="2:10" ht="13.5">
      <c r="B389" s="196">
        <v>95</v>
      </c>
      <c r="C389" s="196">
        <v>307.22</v>
      </c>
      <c r="D389" s="196">
        <v>0.0014351</v>
      </c>
      <c r="E389" s="196">
        <v>0.01917</v>
      </c>
      <c r="F389" s="196">
        <v>1386.7</v>
      </c>
      <c r="G389" s="196">
        <v>2733.4</v>
      </c>
      <c r="H389" s="196">
        <v>1346.7</v>
      </c>
      <c r="I389" s="196">
        <v>3.3251</v>
      </c>
      <c r="J389" s="196">
        <v>5.6456</v>
      </c>
    </row>
    <row r="390" spans="2:10" ht="13.5">
      <c r="B390" s="196">
        <v>96</v>
      </c>
      <c r="C390" s="196">
        <v>307.93</v>
      </c>
      <c r="D390" s="196">
        <v>0.0014385000000000001</v>
      </c>
      <c r="E390" s="196">
        <v>0.01893</v>
      </c>
      <c r="F390" s="196">
        <v>1391.1</v>
      </c>
      <c r="G390" s="196">
        <v>2731.6</v>
      </c>
      <c r="H390" s="196">
        <v>1340.5</v>
      </c>
      <c r="I390" s="196">
        <v>3.3325</v>
      </c>
      <c r="J390" s="196">
        <v>5.6393</v>
      </c>
    </row>
    <row r="391" spans="2:10" ht="13.5">
      <c r="B391" s="196">
        <v>97</v>
      </c>
      <c r="C391" s="196">
        <v>308.73</v>
      </c>
      <c r="D391" s="196">
        <v>0.001442</v>
      </c>
      <c r="E391" s="196">
        <v>0.01869</v>
      </c>
      <c r="F391" s="196">
        <v>1395.5</v>
      </c>
      <c r="G391" s="196">
        <v>2729.8</v>
      </c>
      <c r="H391" s="196">
        <v>1334.3</v>
      </c>
      <c r="I391" s="196">
        <v>3.3398</v>
      </c>
      <c r="J391" s="196">
        <v>5.633</v>
      </c>
    </row>
    <row r="392" spans="2:10" ht="13.5">
      <c r="B392" s="196">
        <v>98</v>
      </c>
      <c r="C392" s="196">
        <v>309.48</v>
      </c>
      <c r="D392" s="196">
        <v>0.0014455</v>
      </c>
      <c r="E392" s="196">
        <v>0.01845</v>
      </c>
      <c r="F392" s="196">
        <v>1399.9</v>
      </c>
      <c r="G392" s="196">
        <v>2728</v>
      </c>
      <c r="H392" s="196">
        <v>1328.1</v>
      </c>
      <c r="I392" s="196">
        <v>3.3471</v>
      </c>
      <c r="J392" s="196">
        <v>5.6267</v>
      </c>
    </row>
    <row r="393" spans="2:10" ht="13.5">
      <c r="B393" s="196">
        <v>99</v>
      </c>
      <c r="C393" s="196">
        <v>310.22</v>
      </c>
      <c r="D393" s="196">
        <v>0.001449</v>
      </c>
      <c r="E393" s="196">
        <v>0.01822</v>
      </c>
      <c r="F393" s="196">
        <v>1404.3</v>
      </c>
      <c r="G393" s="196">
        <v>2726.2</v>
      </c>
      <c r="H393" s="196">
        <v>1321.9</v>
      </c>
      <c r="I393" s="196">
        <v>3.3544</v>
      </c>
      <c r="J393" s="196">
        <v>5.6205</v>
      </c>
    </row>
    <row r="394" spans="2:10" ht="13.5">
      <c r="B394" s="196">
        <v>100</v>
      </c>
      <c r="C394" s="196">
        <v>310.96</v>
      </c>
      <c r="D394" s="196">
        <v>0.0014526</v>
      </c>
      <c r="E394" s="196">
        <v>0.018</v>
      </c>
      <c r="F394" s="196">
        <v>1408.6</v>
      </c>
      <c r="G394" s="196">
        <v>2724.4</v>
      </c>
      <c r="H394" s="196">
        <v>1315.8</v>
      </c>
      <c r="I394" s="196">
        <v>3.3616</v>
      </c>
      <c r="J394" s="196">
        <v>5.6143</v>
      </c>
    </row>
    <row r="395" spans="2:10" ht="13.5">
      <c r="B395" s="196">
        <v>102</v>
      </c>
      <c r="C395" s="196">
        <v>312.42</v>
      </c>
      <c r="D395" s="196">
        <v>0.0014597</v>
      </c>
      <c r="E395" s="196">
        <v>0.01756</v>
      </c>
      <c r="F395" s="196">
        <v>1417.3</v>
      </c>
      <c r="G395" s="196">
        <v>2720.8</v>
      </c>
      <c r="H395" s="196">
        <v>1303.5</v>
      </c>
      <c r="I395" s="196">
        <v>3.3759</v>
      </c>
      <c r="J395" s="196">
        <v>5.6019</v>
      </c>
    </row>
    <row r="396" spans="2:10" ht="13.5">
      <c r="B396" s="196">
        <v>104</v>
      </c>
      <c r="C396" s="196">
        <v>313.86</v>
      </c>
      <c r="D396" s="196">
        <v>0.0014668</v>
      </c>
      <c r="E396" s="196">
        <v>0.01714</v>
      </c>
      <c r="F396" s="196">
        <v>1425.8</v>
      </c>
      <c r="G396" s="196">
        <v>2717.1</v>
      </c>
      <c r="H396" s="196">
        <v>1291.3</v>
      </c>
      <c r="I396" s="196">
        <v>3.39</v>
      </c>
      <c r="J396" s="196">
        <v>5.5897</v>
      </c>
    </row>
    <row r="397" spans="2:10" ht="13.5">
      <c r="B397" s="196">
        <v>105</v>
      </c>
      <c r="C397" s="196">
        <v>314.57</v>
      </c>
      <c r="D397" s="196">
        <v>0.0014704</v>
      </c>
      <c r="E397" s="196">
        <v>0.01694</v>
      </c>
      <c r="F397" s="196">
        <v>1430.1</v>
      </c>
      <c r="G397" s="196">
        <v>2715.2</v>
      </c>
      <c r="H397" s="196">
        <v>1285.1</v>
      </c>
      <c r="I397" s="196">
        <v>3.397</v>
      </c>
      <c r="J397" s="196">
        <v>5.5835</v>
      </c>
    </row>
    <row r="398" spans="2:10" ht="13.5">
      <c r="B398" s="196">
        <v>106</v>
      </c>
      <c r="C398" s="196">
        <v>315.27</v>
      </c>
      <c r="D398" s="196">
        <v>0.001474</v>
      </c>
      <c r="E398" s="196">
        <v>0.01674</v>
      </c>
      <c r="F398" s="196">
        <v>1434.4</v>
      </c>
      <c r="G398" s="196">
        <v>2713.2</v>
      </c>
      <c r="H398" s="196">
        <v>1278.8</v>
      </c>
      <c r="I398" s="196">
        <v>3.404</v>
      </c>
      <c r="J398" s="196">
        <v>5.5774</v>
      </c>
    </row>
    <row r="399" spans="2:10" ht="13.5">
      <c r="B399" s="196">
        <v>108</v>
      </c>
      <c r="C399" s="196">
        <v>316.67</v>
      </c>
      <c r="D399" s="196">
        <v>0.0014813</v>
      </c>
      <c r="E399" s="196">
        <v>0.01635</v>
      </c>
      <c r="F399" s="196">
        <v>1442.8</v>
      </c>
      <c r="G399" s="196">
        <v>2709.4</v>
      </c>
      <c r="H399" s="196">
        <v>1266.6</v>
      </c>
      <c r="I399" s="196">
        <v>3.4179</v>
      </c>
      <c r="J399" s="196">
        <v>5.5653</v>
      </c>
    </row>
    <row r="400" spans="2:10" ht="13.5">
      <c r="B400" s="196">
        <v>110</v>
      </c>
      <c r="C400" s="196">
        <v>318.04</v>
      </c>
      <c r="D400" s="196">
        <v>0.0014887</v>
      </c>
      <c r="E400" s="196">
        <v>0.01597</v>
      </c>
      <c r="F400" s="196">
        <v>1451.2</v>
      </c>
      <c r="G400" s="196">
        <v>2705.4</v>
      </c>
      <c r="H400" s="196">
        <v>1254.2</v>
      </c>
      <c r="I400" s="196">
        <v>3.4316</v>
      </c>
      <c r="J400" s="196">
        <v>5.5531</v>
      </c>
    </row>
    <row r="401" spans="2:10" ht="13.5">
      <c r="B401" s="196">
        <v>112</v>
      </c>
      <c r="C401" s="196">
        <v>319.4</v>
      </c>
      <c r="D401" s="196">
        <v>0.0014961</v>
      </c>
      <c r="E401" s="196">
        <v>0.0156</v>
      </c>
      <c r="F401" s="196">
        <v>1459.6</v>
      </c>
      <c r="G401" s="196">
        <v>2701.5</v>
      </c>
      <c r="H401" s="196">
        <v>1241.9</v>
      </c>
      <c r="I401" s="196">
        <v>3.4452</v>
      </c>
      <c r="J401" s="196">
        <v>5.5411</v>
      </c>
    </row>
    <row r="402" spans="2:10" ht="13.5">
      <c r="B402" s="196">
        <v>114</v>
      </c>
      <c r="C402" s="196">
        <v>320.73</v>
      </c>
      <c r="D402" s="196">
        <v>0.0015036</v>
      </c>
      <c r="E402" s="196">
        <v>0.01525</v>
      </c>
      <c r="F402" s="196">
        <v>1467.9</v>
      </c>
      <c r="G402" s="196">
        <v>2697.3</v>
      </c>
      <c r="H402" s="196">
        <v>1229.4</v>
      </c>
      <c r="I402" s="196">
        <v>3.4587</v>
      </c>
      <c r="J402" s="196">
        <v>5.5289</v>
      </c>
    </row>
    <row r="403" spans="2:10" ht="13.5">
      <c r="B403" s="196">
        <v>115</v>
      </c>
      <c r="C403" s="196">
        <v>321.39</v>
      </c>
      <c r="D403" s="196">
        <v>0.0015074</v>
      </c>
      <c r="E403" s="196">
        <v>0.01507</v>
      </c>
      <c r="F403" s="196">
        <v>1472.1</v>
      </c>
      <c r="G403" s="196">
        <v>2695.3</v>
      </c>
      <c r="H403" s="196">
        <v>1223.2</v>
      </c>
      <c r="I403" s="196">
        <v>3.4654</v>
      </c>
      <c r="J403" s="196">
        <v>5.5229</v>
      </c>
    </row>
    <row r="404" spans="2:10" ht="13.5">
      <c r="B404" s="196">
        <v>116</v>
      </c>
      <c r="C404" s="196">
        <v>322.05</v>
      </c>
      <c r="D404" s="196">
        <v>0.0015112</v>
      </c>
      <c r="E404" s="196">
        <v>0.0149</v>
      </c>
      <c r="F404" s="196">
        <v>1476.2</v>
      </c>
      <c r="G404" s="196">
        <v>2693.2</v>
      </c>
      <c r="H404" s="196">
        <v>1217</v>
      </c>
      <c r="I404" s="196">
        <v>3.4721</v>
      </c>
      <c r="J404" s="196">
        <v>5.5169</v>
      </c>
    </row>
    <row r="405" spans="2:10" ht="13.5">
      <c r="B405" s="196">
        <v>118</v>
      </c>
      <c r="C405" s="196">
        <v>323.35</v>
      </c>
      <c r="D405" s="196">
        <v>0.0015189</v>
      </c>
      <c r="E405" s="196">
        <v>0.01457</v>
      </c>
      <c r="F405" s="196">
        <v>1484.4</v>
      </c>
      <c r="G405" s="196">
        <v>2689</v>
      </c>
      <c r="H405" s="196">
        <v>1204.6</v>
      </c>
      <c r="I405" s="196">
        <v>3.4854</v>
      </c>
      <c r="J405" s="196">
        <v>5.5049</v>
      </c>
    </row>
    <row r="406" spans="2:10" ht="13.5">
      <c r="B406" s="196">
        <v>120</v>
      </c>
      <c r="C406" s="196">
        <v>324.64</v>
      </c>
      <c r="D406" s="196">
        <v>0.0015267</v>
      </c>
      <c r="E406" s="196">
        <v>0.01425</v>
      </c>
      <c r="F406" s="196">
        <v>1492.6</v>
      </c>
      <c r="G406" s="196">
        <v>2684.8</v>
      </c>
      <c r="H406" s="196">
        <v>1192.2</v>
      </c>
      <c r="I406" s="196">
        <v>3.4986</v>
      </c>
      <c r="J406" s="196">
        <v>5.493</v>
      </c>
    </row>
    <row r="407" spans="2:10" ht="13.5">
      <c r="B407" s="196">
        <v>122</v>
      </c>
      <c r="C407" s="196">
        <v>325.9</v>
      </c>
      <c r="D407" s="196">
        <v>0.0015345</v>
      </c>
      <c r="E407" s="196">
        <v>0.01394</v>
      </c>
      <c r="F407" s="196">
        <v>1500.7</v>
      </c>
      <c r="G407" s="196">
        <v>2680.4</v>
      </c>
      <c r="H407" s="196">
        <v>1179.7</v>
      </c>
      <c r="I407" s="196">
        <v>3.5117</v>
      </c>
      <c r="J407" s="196">
        <v>5.481</v>
      </c>
    </row>
    <row r="408" spans="2:10" ht="13.5">
      <c r="B408" s="196">
        <v>124</v>
      </c>
      <c r="C408" s="196">
        <v>327.15</v>
      </c>
      <c r="D408" s="196">
        <v>0.0015425</v>
      </c>
      <c r="E408" s="196">
        <v>0.01363</v>
      </c>
      <c r="F408" s="196">
        <v>1508.8</v>
      </c>
      <c r="G408" s="196">
        <v>2676</v>
      </c>
      <c r="H408" s="196">
        <v>1167.2</v>
      </c>
      <c r="I408" s="196">
        <v>3.5247</v>
      </c>
      <c r="J408" s="196">
        <v>5.469</v>
      </c>
    </row>
    <row r="409" spans="2:10" ht="13.5">
      <c r="B409" s="196">
        <v>125</v>
      </c>
      <c r="C409" s="196">
        <v>327.77</v>
      </c>
      <c r="D409" s="196">
        <v>0.0015465</v>
      </c>
      <c r="E409" s="196">
        <v>0.01348</v>
      </c>
      <c r="F409" s="196">
        <v>1512.9</v>
      </c>
      <c r="G409" s="196">
        <v>2673.8</v>
      </c>
      <c r="H409" s="196">
        <v>1160.9</v>
      </c>
      <c r="I409" s="196">
        <v>3.5312</v>
      </c>
      <c r="J409" s="196">
        <v>5.4631</v>
      </c>
    </row>
    <row r="410" spans="2:10" ht="13.5">
      <c r="B410" s="196">
        <v>126</v>
      </c>
      <c r="C410" s="196">
        <v>328.39</v>
      </c>
      <c r="D410" s="196">
        <v>0.0015506</v>
      </c>
      <c r="E410" s="196">
        <v>0.01334</v>
      </c>
      <c r="F410" s="196">
        <v>1516.9</v>
      </c>
      <c r="G410" s="196">
        <v>2671.6</v>
      </c>
      <c r="H410" s="196">
        <v>1154.7</v>
      </c>
      <c r="I410" s="196">
        <v>3.5376</v>
      </c>
      <c r="J410" s="196">
        <v>5.4572</v>
      </c>
    </row>
    <row r="411" spans="2:10" ht="13.5">
      <c r="B411" s="196">
        <v>128</v>
      </c>
      <c r="C411" s="196">
        <v>329.61</v>
      </c>
      <c r="D411" s="196">
        <v>0.0015588</v>
      </c>
      <c r="E411" s="196">
        <v>0.01305</v>
      </c>
      <c r="F411" s="196">
        <v>1524.9</v>
      </c>
      <c r="G411" s="196">
        <v>2667</v>
      </c>
      <c r="H411" s="196">
        <v>1142.1</v>
      </c>
      <c r="I411" s="196">
        <v>3.5505</v>
      </c>
      <c r="J411" s="196">
        <v>5.4453</v>
      </c>
    </row>
    <row r="412" spans="2:10" ht="13.5">
      <c r="B412" s="196">
        <v>130</v>
      </c>
      <c r="C412" s="196">
        <v>330.81</v>
      </c>
      <c r="D412" s="196">
        <v>0.001567</v>
      </c>
      <c r="E412" s="196">
        <v>0.01277</v>
      </c>
      <c r="F412" s="196">
        <v>1533</v>
      </c>
      <c r="G412" s="196">
        <v>2662.4</v>
      </c>
      <c r="H412" s="196">
        <v>1129.4</v>
      </c>
      <c r="I412" s="196">
        <v>3.5633</v>
      </c>
      <c r="J412" s="196">
        <v>5.4333</v>
      </c>
    </row>
    <row r="413" spans="2:10" ht="13.5">
      <c r="B413" s="196">
        <v>132</v>
      </c>
      <c r="C413" s="196">
        <v>332</v>
      </c>
      <c r="D413" s="196">
        <v>0.0015755</v>
      </c>
      <c r="E413" s="196">
        <v>0.0125</v>
      </c>
      <c r="F413" s="196">
        <v>1541</v>
      </c>
      <c r="G413" s="196">
        <v>2657.7</v>
      </c>
      <c r="H413" s="196">
        <v>1116.7</v>
      </c>
      <c r="I413" s="196">
        <v>3.576</v>
      </c>
      <c r="J413" s="196">
        <v>5.4214</v>
      </c>
    </row>
    <row r="414" spans="2:10" ht="13.5">
      <c r="B414" s="196">
        <v>134</v>
      </c>
      <c r="C414" s="196">
        <v>333.18</v>
      </c>
      <c r="D414" s="196">
        <v>0.001584</v>
      </c>
      <c r="E414" s="196">
        <v>0.01224</v>
      </c>
      <c r="F414" s="196">
        <v>1548.9</v>
      </c>
      <c r="G414" s="196">
        <v>2653</v>
      </c>
      <c r="H414" s="196">
        <v>1104.1</v>
      </c>
      <c r="I414" s="196">
        <v>3.5886</v>
      </c>
      <c r="J414" s="196">
        <v>5.4095</v>
      </c>
    </row>
    <row r="415" spans="2:10" ht="13.5">
      <c r="B415" s="196">
        <v>135</v>
      </c>
      <c r="C415" s="196">
        <v>333.76</v>
      </c>
      <c r="D415" s="196">
        <v>0.0015883</v>
      </c>
      <c r="E415" s="196">
        <v>0.01211</v>
      </c>
      <c r="F415" s="196">
        <v>1552.9</v>
      </c>
      <c r="G415" s="196">
        <v>2650.6</v>
      </c>
      <c r="H415" s="196">
        <v>1097.7</v>
      </c>
      <c r="I415" s="196">
        <v>3.5949</v>
      </c>
      <c r="J415" s="196">
        <v>5.4035</v>
      </c>
    </row>
    <row r="416" spans="2:10" ht="13.5">
      <c r="B416" s="196">
        <v>136</v>
      </c>
      <c r="C416" s="196">
        <v>334.34</v>
      </c>
      <c r="D416" s="196">
        <v>0.0015927</v>
      </c>
      <c r="E416" s="196">
        <v>0.01199</v>
      </c>
      <c r="F416" s="196">
        <v>1556.9</v>
      </c>
      <c r="G416" s="196">
        <v>2648.2</v>
      </c>
      <c r="H416" s="196">
        <v>1091.3</v>
      </c>
      <c r="I416" s="196">
        <v>3.6012</v>
      </c>
      <c r="J416" s="196">
        <v>5.3975</v>
      </c>
    </row>
    <row r="417" spans="2:10" ht="13.5">
      <c r="B417" s="196">
        <v>138</v>
      </c>
      <c r="C417" s="196">
        <v>335.49</v>
      </c>
      <c r="D417" s="196">
        <v>0.0016015</v>
      </c>
      <c r="E417" s="196">
        <v>0.01174</v>
      </c>
      <c r="F417" s="196">
        <v>1564.8</v>
      </c>
      <c r="G417" s="196">
        <v>2643.3</v>
      </c>
      <c r="H417" s="196">
        <v>1078.5</v>
      </c>
      <c r="I417" s="196">
        <v>3.6137</v>
      </c>
      <c r="J417" s="196">
        <v>5.3856</v>
      </c>
    </row>
    <row r="418" spans="2:10" ht="13.5">
      <c r="B418" s="196">
        <v>140</v>
      </c>
      <c r="C418" s="196">
        <v>336.63</v>
      </c>
      <c r="D418" s="196">
        <v>0.0016104</v>
      </c>
      <c r="E418" s="196">
        <v>0.01149</v>
      </c>
      <c r="F418" s="196">
        <v>1572.8</v>
      </c>
      <c r="G418" s="196">
        <v>2638.3</v>
      </c>
      <c r="H418" s="196">
        <v>1065.5</v>
      </c>
      <c r="I418" s="196">
        <v>3.6262</v>
      </c>
      <c r="J418" s="196">
        <v>5.3737</v>
      </c>
    </row>
    <row r="419" spans="2:10" ht="13.5">
      <c r="B419" s="196">
        <v>142</v>
      </c>
      <c r="C419" s="196">
        <v>337.75</v>
      </c>
      <c r="D419" s="196">
        <v>0.0016195</v>
      </c>
      <c r="E419" s="196">
        <v>0.01126</v>
      </c>
      <c r="F419" s="196">
        <v>1580.7</v>
      </c>
      <c r="G419" s="196">
        <v>2633.2</v>
      </c>
      <c r="H419" s="196">
        <v>1052.5</v>
      </c>
      <c r="I419" s="196">
        <v>3.6387</v>
      </c>
      <c r="J419" s="196">
        <v>5.3616</v>
      </c>
    </row>
    <row r="420" spans="2:10" ht="13.5">
      <c r="B420" s="196">
        <v>144</v>
      </c>
      <c r="C420" s="196">
        <v>338.86</v>
      </c>
      <c r="D420" s="196">
        <v>0.0016288</v>
      </c>
      <c r="E420" s="196">
        <v>0.01102</v>
      </c>
      <c r="F420" s="196">
        <v>1588.6</v>
      </c>
      <c r="G420" s="196">
        <v>2628.1</v>
      </c>
      <c r="H420" s="196">
        <v>1039.5</v>
      </c>
      <c r="I420" s="196">
        <v>3.6511</v>
      </c>
      <c r="J420" s="196">
        <v>5.3495</v>
      </c>
    </row>
    <row r="421" spans="2:10" ht="13.5">
      <c r="B421" s="196">
        <v>146</v>
      </c>
      <c r="C421" s="196">
        <v>339.96</v>
      </c>
      <c r="D421" s="196">
        <v>0.0016382</v>
      </c>
      <c r="E421" s="196">
        <v>0.0108</v>
      </c>
      <c r="F421" s="196">
        <v>1596.5</v>
      </c>
      <c r="G421" s="196">
        <v>2622.9</v>
      </c>
      <c r="H421" s="196">
        <v>1026.4</v>
      </c>
      <c r="I421" s="196">
        <v>3.6635</v>
      </c>
      <c r="J421" s="196">
        <v>5.3375</v>
      </c>
    </row>
    <row r="422" spans="2:10" ht="13.5">
      <c r="B422" s="196">
        <v>148</v>
      </c>
      <c r="C422" s="196">
        <v>341.04</v>
      </c>
      <c r="D422" s="196">
        <v>0.0016483</v>
      </c>
      <c r="E422" s="196">
        <v>0.01057</v>
      </c>
      <c r="F422" s="196">
        <v>1604.3</v>
      </c>
      <c r="G422" s="196">
        <v>2617.1</v>
      </c>
      <c r="H422" s="196">
        <v>1012.8</v>
      </c>
      <c r="I422" s="196">
        <v>3.6755</v>
      </c>
      <c r="J422" s="196">
        <v>5.3245</v>
      </c>
    </row>
    <row r="423" spans="2:10" ht="13.5">
      <c r="B423" s="196">
        <v>150</v>
      </c>
      <c r="C423" s="196">
        <v>342.12</v>
      </c>
      <c r="D423" s="196">
        <v>0.001658</v>
      </c>
      <c r="E423" s="196">
        <v>0.01035</v>
      </c>
      <c r="F423" s="196">
        <v>1612.2</v>
      </c>
      <c r="G423" s="196">
        <v>2611.6</v>
      </c>
      <c r="H423" s="196">
        <v>999.4</v>
      </c>
      <c r="I423" s="196">
        <v>3.6877</v>
      </c>
      <c r="J423" s="196">
        <v>5.3122</v>
      </c>
    </row>
    <row r="424" spans="2:10" ht="13.5">
      <c r="B424" s="196">
        <v>151</v>
      </c>
      <c r="C424" s="196">
        <v>342.65</v>
      </c>
      <c r="D424" s="196">
        <v>0.001663</v>
      </c>
      <c r="E424" s="196">
        <v>0.01024</v>
      </c>
      <c r="F424" s="196">
        <v>1616.1</v>
      </c>
      <c r="G424" s="196">
        <v>2608.9</v>
      </c>
      <c r="H424" s="196">
        <v>992.8</v>
      </c>
      <c r="I424" s="196">
        <v>3.6938</v>
      </c>
      <c r="J424" s="196">
        <v>5.3061</v>
      </c>
    </row>
    <row r="425" spans="2:10" ht="13.5">
      <c r="B425" s="196">
        <v>152</v>
      </c>
      <c r="C425" s="196">
        <v>343.18</v>
      </c>
      <c r="D425" s="196">
        <v>0.001668</v>
      </c>
      <c r="E425" s="196">
        <v>0.01014</v>
      </c>
      <c r="F425" s="196">
        <v>1620</v>
      </c>
      <c r="G425" s="196">
        <v>2606.1</v>
      </c>
      <c r="H425" s="196">
        <v>986.1</v>
      </c>
      <c r="I425" s="196">
        <v>3.6999</v>
      </c>
      <c r="J425" s="196">
        <v>5.2999</v>
      </c>
    </row>
    <row r="426" spans="2:10" ht="13.5">
      <c r="B426" s="196">
        <v>153</v>
      </c>
      <c r="C426" s="196">
        <v>343.7</v>
      </c>
      <c r="D426" s="196">
        <v>0.0016731</v>
      </c>
      <c r="E426" s="196">
        <v>0.01003</v>
      </c>
      <c r="F426" s="196">
        <v>1623.9</v>
      </c>
      <c r="G426" s="196">
        <v>2603.2</v>
      </c>
      <c r="H426" s="196">
        <v>979.3</v>
      </c>
      <c r="I426" s="196">
        <v>3.706</v>
      </c>
      <c r="J426" s="196">
        <v>5.2937</v>
      </c>
    </row>
    <row r="427" spans="2:10" ht="13.5">
      <c r="B427" s="196">
        <v>154</v>
      </c>
      <c r="C427" s="196">
        <v>344.23</v>
      </c>
      <c r="D427" s="196">
        <v>0.0016782</v>
      </c>
      <c r="E427" s="196">
        <v>0.00993</v>
      </c>
      <c r="F427" s="196">
        <v>1627.9</v>
      </c>
      <c r="G427" s="196">
        <v>2600.4</v>
      </c>
      <c r="H427" s="196">
        <v>972.5</v>
      </c>
      <c r="I427" s="196">
        <v>3.7121</v>
      </c>
      <c r="J427" s="196">
        <v>5.2874</v>
      </c>
    </row>
    <row r="428" spans="2:10" ht="13.5">
      <c r="B428" s="196">
        <v>155</v>
      </c>
      <c r="C428" s="196">
        <v>344.75</v>
      </c>
      <c r="D428" s="196">
        <v>0.0016834</v>
      </c>
      <c r="E428" s="196">
        <v>0.009827</v>
      </c>
      <c r="F428" s="196">
        <v>1631.8</v>
      </c>
      <c r="G428" s="196">
        <v>2597.5</v>
      </c>
      <c r="H428" s="196">
        <v>965.7</v>
      </c>
      <c r="I428" s="196">
        <v>3.7181</v>
      </c>
      <c r="J428" s="196">
        <v>5.2812</v>
      </c>
    </row>
    <row r="429" spans="2:10" ht="13.5">
      <c r="B429" s="196">
        <v>156</v>
      </c>
      <c r="C429" s="196">
        <v>345.27</v>
      </c>
      <c r="D429" s="196">
        <v>0.0016886</v>
      </c>
      <c r="E429" s="196">
        <v>0.009726</v>
      </c>
      <c r="F429" s="196">
        <v>1635.7</v>
      </c>
      <c r="G429" s="196">
        <v>2594.6</v>
      </c>
      <c r="H429" s="196">
        <v>958.9</v>
      </c>
      <c r="I429" s="196">
        <v>3.7242</v>
      </c>
      <c r="J429" s="196">
        <v>5.2749</v>
      </c>
    </row>
    <row r="430" spans="2:10" ht="13.5">
      <c r="B430" s="196">
        <v>157</v>
      </c>
      <c r="C430" s="196">
        <v>345.78</v>
      </c>
      <c r="D430" s="196">
        <v>0.0016939</v>
      </c>
      <c r="E430" s="196">
        <v>0.009625</v>
      </c>
      <c r="F430" s="196">
        <v>1639.7</v>
      </c>
      <c r="G430" s="196">
        <v>2591.7</v>
      </c>
      <c r="H430" s="196">
        <v>952</v>
      </c>
      <c r="I430" s="196">
        <v>3.7303</v>
      </c>
      <c r="J430" s="196">
        <v>5.2686</v>
      </c>
    </row>
    <row r="431" spans="2:10" ht="13.5">
      <c r="B431" s="196">
        <v>158</v>
      </c>
      <c r="C431" s="196">
        <v>346.3</v>
      </c>
      <c r="D431" s="196">
        <v>0.0016992</v>
      </c>
      <c r="E431" s="196">
        <v>0.009526</v>
      </c>
      <c r="F431" s="196">
        <v>1643.6</v>
      </c>
      <c r="G431" s="196">
        <v>2588.7</v>
      </c>
      <c r="H431" s="196">
        <v>945.1</v>
      </c>
      <c r="I431" s="196">
        <v>3.7364</v>
      </c>
      <c r="J431" s="196">
        <v>5.2623</v>
      </c>
    </row>
    <row r="432" spans="2:10" ht="13.5">
      <c r="B432" s="196">
        <v>159</v>
      </c>
      <c r="C432" s="196">
        <v>346.81</v>
      </c>
      <c r="D432" s="196">
        <v>0.0017046</v>
      </c>
      <c r="E432" s="196">
        <v>0.009428</v>
      </c>
      <c r="F432" s="196">
        <v>1647.6</v>
      </c>
      <c r="G432" s="196">
        <v>2585.8</v>
      </c>
      <c r="H432" s="196">
        <v>938.2</v>
      </c>
      <c r="I432" s="196">
        <v>3.7425</v>
      </c>
      <c r="J432" s="196">
        <v>5.256</v>
      </c>
    </row>
    <row r="433" spans="2:10" ht="13.5">
      <c r="B433" s="196">
        <v>160</v>
      </c>
      <c r="C433" s="196">
        <v>347.32</v>
      </c>
      <c r="D433" s="196">
        <v>0.0017101</v>
      </c>
      <c r="E433" s="196">
        <v>0.00933</v>
      </c>
      <c r="F433" s="196">
        <v>1651.5</v>
      </c>
      <c r="G433" s="196">
        <v>2582.7</v>
      </c>
      <c r="H433" s="196">
        <v>931.2</v>
      </c>
      <c r="I433" s="196">
        <v>3.7486</v>
      </c>
      <c r="J433" s="196">
        <v>5.2496</v>
      </c>
    </row>
    <row r="434" spans="2:10" ht="13.5">
      <c r="B434" s="196">
        <v>161</v>
      </c>
      <c r="C434" s="196">
        <v>347.82</v>
      </c>
      <c r="D434" s="196">
        <v>0.0017156</v>
      </c>
      <c r="E434" s="196">
        <v>0.009234</v>
      </c>
      <c r="F434" s="196">
        <v>1655.5</v>
      </c>
      <c r="G434" s="196">
        <v>2579.7</v>
      </c>
      <c r="H434" s="196">
        <v>924.2</v>
      </c>
      <c r="I434" s="196">
        <v>3.7547</v>
      </c>
      <c r="J434" s="196">
        <v>5.2432</v>
      </c>
    </row>
    <row r="435" spans="2:10" ht="13.5">
      <c r="B435" s="196">
        <v>162</v>
      </c>
      <c r="C435" s="196">
        <v>348.32</v>
      </c>
      <c r="D435" s="196">
        <v>0.0017212</v>
      </c>
      <c r="E435" s="196">
        <v>0.009138</v>
      </c>
      <c r="F435" s="196">
        <v>1659.4</v>
      </c>
      <c r="G435" s="196">
        <v>2576.6</v>
      </c>
      <c r="H435" s="196">
        <v>917.2</v>
      </c>
      <c r="I435" s="196">
        <v>3.7609</v>
      </c>
      <c r="J435" s="196">
        <v>5.2368</v>
      </c>
    </row>
    <row r="436" spans="2:10" ht="13.5">
      <c r="B436" s="196">
        <v>163</v>
      </c>
      <c r="C436" s="196">
        <v>348.82</v>
      </c>
      <c r="D436" s="196">
        <v>0.0017269</v>
      </c>
      <c r="E436" s="196">
        <v>0.009043</v>
      </c>
      <c r="F436" s="196">
        <v>1663.4</v>
      </c>
      <c r="G436" s="196">
        <v>2573.5</v>
      </c>
      <c r="H436" s="196">
        <v>910.1</v>
      </c>
      <c r="I436" s="196">
        <v>3.767</v>
      </c>
      <c r="J436" s="196">
        <v>5.2303</v>
      </c>
    </row>
    <row r="437" spans="2:10" ht="13.5">
      <c r="B437" s="196">
        <v>164</v>
      </c>
      <c r="C437" s="196">
        <v>349.32</v>
      </c>
      <c r="D437" s="196">
        <v>0.0017327</v>
      </c>
      <c r="E437" s="196">
        <v>0.008949</v>
      </c>
      <c r="F437" s="196">
        <v>1667.4</v>
      </c>
      <c r="G437" s="196">
        <v>2570.4</v>
      </c>
      <c r="H437" s="196">
        <v>903</v>
      </c>
      <c r="I437" s="196">
        <v>3.7731</v>
      </c>
      <c r="J437" s="196">
        <v>5.2238</v>
      </c>
    </row>
    <row r="438" spans="2:10" ht="13.5">
      <c r="B438" s="196">
        <v>165</v>
      </c>
      <c r="C438" s="196">
        <v>349.82</v>
      </c>
      <c r="D438" s="196">
        <v>0.0017385</v>
      </c>
      <c r="E438" s="196">
        <v>0.008856</v>
      </c>
      <c r="F438" s="196">
        <v>1671.4</v>
      </c>
      <c r="G438" s="196">
        <v>2567.2</v>
      </c>
      <c r="H438" s="196">
        <v>895.8</v>
      </c>
      <c r="I438" s="196">
        <v>3.7793</v>
      </c>
      <c r="J438" s="196">
        <v>5.2173</v>
      </c>
    </row>
    <row r="439" spans="2:10" ht="13.5">
      <c r="B439" s="196">
        <v>166</v>
      </c>
      <c r="C439" s="196">
        <v>350.31</v>
      </c>
      <c r="D439" s="196">
        <v>0.0017444</v>
      </c>
      <c r="E439" s="196">
        <v>0.008763</v>
      </c>
      <c r="F439" s="196">
        <v>1675.4</v>
      </c>
      <c r="G439" s="196">
        <v>2564</v>
      </c>
      <c r="H439" s="196">
        <v>888.6</v>
      </c>
      <c r="I439" s="196">
        <v>3.7855</v>
      </c>
      <c r="J439" s="196">
        <v>5.2108</v>
      </c>
    </row>
    <row r="440" spans="2:10" ht="13.5">
      <c r="B440" s="196">
        <v>167</v>
      </c>
      <c r="C440" s="196">
        <v>350.8</v>
      </c>
      <c r="D440" s="196">
        <v>0.0017504</v>
      </c>
      <c r="E440" s="196">
        <v>0.008672</v>
      </c>
      <c r="F440" s="196">
        <v>1679.5</v>
      </c>
      <c r="G440" s="196">
        <v>2560.8</v>
      </c>
      <c r="H440" s="196">
        <v>881.3</v>
      </c>
      <c r="I440" s="196">
        <v>3.7916</v>
      </c>
      <c r="J440" s="196">
        <v>5.2042</v>
      </c>
    </row>
    <row r="441" spans="2:10" ht="13.5">
      <c r="B441" s="196">
        <v>168</v>
      </c>
      <c r="C441" s="196">
        <v>351.29</v>
      </c>
      <c r="D441" s="196">
        <v>0.0017565</v>
      </c>
      <c r="E441" s="196">
        <v>0.008581</v>
      </c>
      <c r="F441" s="196">
        <v>1683.5</v>
      </c>
      <c r="G441" s="196">
        <v>2557.5</v>
      </c>
      <c r="H441" s="196">
        <v>874</v>
      </c>
      <c r="I441" s="196">
        <v>3.7978</v>
      </c>
      <c r="J441" s="196">
        <v>5.1975</v>
      </c>
    </row>
    <row r="442" spans="2:10" ht="13.5">
      <c r="B442" s="196">
        <v>169</v>
      </c>
      <c r="C442" s="196">
        <v>351.77</v>
      </c>
      <c r="D442" s="196">
        <v>0.0017627</v>
      </c>
      <c r="E442" s="196">
        <v>0.00849</v>
      </c>
      <c r="F442" s="196">
        <v>1687.6</v>
      </c>
      <c r="G442" s="196">
        <v>2554.2</v>
      </c>
      <c r="H442" s="196">
        <v>866.6</v>
      </c>
      <c r="I442" s="196">
        <v>3.804</v>
      </c>
      <c r="J442" s="196">
        <v>5.1908</v>
      </c>
    </row>
    <row r="443" spans="2:10" ht="13.5">
      <c r="B443" s="196">
        <v>170</v>
      </c>
      <c r="C443" s="196">
        <v>352.26</v>
      </c>
      <c r="D443" s="196">
        <v>0.001769</v>
      </c>
      <c r="E443" s="196">
        <v>0.008401</v>
      </c>
      <c r="F443" s="196">
        <v>1691.6</v>
      </c>
      <c r="G443" s="196">
        <v>2550.8</v>
      </c>
      <c r="H443" s="196">
        <v>859.2</v>
      </c>
      <c r="I443" s="196">
        <v>3.8103</v>
      </c>
      <c r="J443" s="196">
        <v>5.1841</v>
      </c>
    </row>
    <row r="444" spans="2:10" ht="13.5">
      <c r="B444" s="196">
        <v>171</v>
      </c>
      <c r="C444" s="196">
        <v>352.74</v>
      </c>
      <c r="D444" s="196">
        <v>0.0017754</v>
      </c>
      <c r="E444" s="196">
        <v>0.008312</v>
      </c>
      <c r="F444" s="196">
        <v>1695.7</v>
      </c>
      <c r="G444" s="196">
        <v>2547.4</v>
      </c>
      <c r="H444" s="196">
        <v>851.7</v>
      </c>
      <c r="I444" s="196">
        <v>3.8165</v>
      </c>
      <c r="J444" s="196">
        <v>5.1773</v>
      </c>
    </row>
    <row r="445" spans="2:10" ht="13.5">
      <c r="B445" s="196">
        <v>172</v>
      </c>
      <c r="C445" s="196">
        <v>353.22</v>
      </c>
      <c r="D445" s="196">
        <v>0.0017818</v>
      </c>
      <c r="E445" s="196">
        <v>0.008223</v>
      </c>
      <c r="F445" s="196">
        <v>1699.8</v>
      </c>
      <c r="G445" s="196">
        <v>2544</v>
      </c>
      <c r="H445" s="196">
        <v>844.2</v>
      </c>
      <c r="I445" s="196">
        <v>3.8228</v>
      </c>
      <c r="J445" s="196">
        <v>5.1705</v>
      </c>
    </row>
    <row r="446" spans="2:10" ht="13.5">
      <c r="B446" s="196">
        <v>173</v>
      </c>
      <c r="C446" s="196">
        <v>353.69</v>
      </c>
      <c r="D446" s="196">
        <v>0.0017884</v>
      </c>
      <c r="E446" s="196">
        <v>0.008136</v>
      </c>
      <c r="F446" s="196">
        <v>1704</v>
      </c>
      <c r="G446" s="196">
        <v>2540.5</v>
      </c>
      <c r="H446" s="196">
        <v>836.5</v>
      </c>
      <c r="I446" s="196">
        <v>3.8291</v>
      </c>
      <c r="J446" s="196">
        <v>5.1636</v>
      </c>
    </row>
    <row r="447" spans="2:10" ht="13.5">
      <c r="B447" s="196">
        <v>174</v>
      </c>
      <c r="C447" s="196">
        <v>354.16</v>
      </c>
      <c r="D447" s="196">
        <v>0.0017951</v>
      </c>
      <c r="E447" s="196">
        <v>0.008048</v>
      </c>
      <c r="F447" s="196">
        <v>1708.1</v>
      </c>
      <c r="G447" s="196">
        <v>2536.9</v>
      </c>
      <c r="H447" s="196">
        <v>828.8</v>
      </c>
      <c r="I447" s="196">
        <v>3.8354</v>
      </c>
      <c r="J447" s="196">
        <v>5.1567</v>
      </c>
    </row>
    <row r="448" spans="2:10" ht="13.5">
      <c r="B448" s="196">
        <v>175</v>
      </c>
      <c r="C448" s="196">
        <v>354.64</v>
      </c>
      <c r="D448" s="196">
        <v>0.0018019</v>
      </c>
      <c r="E448" s="196">
        <v>0.007962</v>
      </c>
      <c r="F448" s="196">
        <v>1712.3</v>
      </c>
      <c r="G448" s="196">
        <v>2533.3</v>
      </c>
      <c r="H448" s="196">
        <v>821</v>
      </c>
      <c r="I448" s="196">
        <v>3.8417</v>
      </c>
      <c r="J448" s="196">
        <v>5.1497</v>
      </c>
    </row>
    <row r="449" spans="2:10" ht="13.5">
      <c r="B449" s="196">
        <v>176</v>
      </c>
      <c r="C449" s="196">
        <v>355.1</v>
      </c>
      <c r="D449" s="196">
        <v>0.0018089</v>
      </c>
      <c r="E449" s="196">
        <v>0.007875</v>
      </c>
      <c r="F449" s="196">
        <v>1716.4</v>
      </c>
      <c r="G449" s="196">
        <v>2529.7</v>
      </c>
      <c r="H449" s="196">
        <v>813.3</v>
      </c>
      <c r="I449" s="196">
        <v>3.8481</v>
      </c>
      <c r="J449" s="196">
        <v>5.1426</v>
      </c>
    </row>
    <row r="450" spans="2:10" ht="13.5">
      <c r="B450" s="196">
        <v>177</v>
      </c>
      <c r="C450" s="196">
        <v>355.57</v>
      </c>
      <c r="D450" s="196">
        <v>0.0018159</v>
      </c>
      <c r="E450" s="196">
        <v>0.00779</v>
      </c>
      <c r="F450" s="196">
        <v>1720.6</v>
      </c>
      <c r="G450" s="196">
        <v>2526</v>
      </c>
      <c r="H450" s="196">
        <v>805.4</v>
      </c>
      <c r="I450" s="196">
        <v>3.8545</v>
      </c>
      <c r="J450" s="196">
        <v>5.1354</v>
      </c>
    </row>
    <row r="451" spans="2:10" ht="13.5">
      <c r="B451" s="196">
        <v>178</v>
      </c>
      <c r="C451" s="196">
        <v>356.04</v>
      </c>
      <c r="D451" s="196">
        <v>0.0018231</v>
      </c>
      <c r="E451" s="196">
        <v>0.007704</v>
      </c>
      <c r="F451" s="196">
        <v>1724.9</v>
      </c>
      <c r="G451" s="196">
        <v>2522.2</v>
      </c>
      <c r="H451" s="196">
        <v>797.3</v>
      </c>
      <c r="I451" s="196">
        <v>3.861</v>
      </c>
      <c r="J451" s="196">
        <v>5.1282</v>
      </c>
    </row>
    <row r="452" spans="2:10" ht="13.5">
      <c r="B452" s="196">
        <v>179</v>
      </c>
      <c r="C452" s="196">
        <v>356.5</v>
      </c>
      <c r="D452" s="196">
        <v>0.0018305</v>
      </c>
      <c r="E452" s="196">
        <v>0.007619</v>
      </c>
      <c r="F452" s="196">
        <v>1729.1</v>
      </c>
      <c r="G452" s="196">
        <v>2518.3</v>
      </c>
      <c r="H452" s="196">
        <v>789.2</v>
      </c>
      <c r="I452" s="196">
        <v>3.8674</v>
      </c>
      <c r="J452" s="196">
        <v>5.1209</v>
      </c>
    </row>
    <row r="453" spans="2:10" ht="13.5">
      <c r="B453" s="196">
        <v>180</v>
      </c>
      <c r="C453" s="196">
        <v>356.96</v>
      </c>
      <c r="D453" s="196">
        <v>0.001838</v>
      </c>
      <c r="E453" s="196">
        <v>0.007534</v>
      </c>
      <c r="F453" s="196">
        <v>1733.4</v>
      </c>
      <c r="G453" s="196">
        <v>2514.4</v>
      </c>
      <c r="H453" s="196">
        <v>781</v>
      </c>
      <c r="I453" s="196">
        <v>3.8739</v>
      </c>
      <c r="J453" s="196">
        <v>5.1135</v>
      </c>
    </row>
    <row r="454" spans="2:10" ht="13.5">
      <c r="B454" s="196">
        <v>181</v>
      </c>
      <c r="C454" s="196">
        <v>357.42</v>
      </c>
      <c r="D454" s="196">
        <v>0.0018456</v>
      </c>
      <c r="E454" s="196">
        <v>0.00745</v>
      </c>
      <c r="F454" s="196">
        <v>1737.7</v>
      </c>
      <c r="G454" s="196">
        <v>2510.4</v>
      </c>
      <c r="H454" s="196">
        <v>772.7</v>
      </c>
      <c r="I454" s="196">
        <v>3.8805</v>
      </c>
      <c r="J454" s="196">
        <v>5.1059</v>
      </c>
    </row>
    <row r="455" spans="2:10" ht="13.5">
      <c r="B455" s="196">
        <v>182</v>
      </c>
      <c r="C455" s="196">
        <v>357.87</v>
      </c>
      <c r="D455" s="196">
        <v>0.0018534</v>
      </c>
      <c r="E455" s="196">
        <v>0.007366</v>
      </c>
      <c r="F455" s="196">
        <v>1742.1</v>
      </c>
      <c r="G455" s="196">
        <v>2506.3</v>
      </c>
      <c r="H455" s="196">
        <v>764.2</v>
      </c>
      <c r="I455" s="196">
        <v>3.8871</v>
      </c>
      <c r="J455" s="196">
        <v>5.0983</v>
      </c>
    </row>
    <row r="456" spans="2:10" ht="13.5">
      <c r="B456" s="196">
        <v>183</v>
      </c>
      <c r="C456" s="196">
        <v>358.32</v>
      </c>
      <c r="D456" s="196">
        <v>0.0018614</v>
      </c>
      <c r="E456" s="196">
        <v>0.007282</v>
      </c>
      <c r="F456" s="196">
        <v>1746.4</v>
      </c>
      <c r="G456" s="196">
        <v>2502.2</v>
      </c>
      <c r="H456" s="196">
        <v>755.8</v>
      </c>
      <c r="I456" s="196">
        <v>3.8937</v>
      </c>
      <c r="J456" s="196">
        <v>5.0905</v>
      </c>
    </row>
    <row r="457" spans="2:10" ht="13.5">
      <c r="B457" s="196">
        <v>184</v>
      </c>
      <c r="C457" s="196">
        <v>358.78</v>
      </c>
      <c r="D457" s="196">
        <v>0.0018696</v>
      </c>
      <c r="E457" s="196">
        <v>0.007198</v>
      </c>
      <c r="F457" s="196">
        <v>1750.8</v>
      </c>
      <c r="G457" s="196">
        <v>2497.9</v>
      </c>
      <c r="H457" s="196">
        <v>747.1</v>
      </c>
      <c r="I457" s="196">
        <v>3.9004</v>
      </c>
      <c r="J457" s="196">
        <v>5.0826</v>
      </c>
    </row>
    <row r="458" spans="2:10" ht="13.5">
      <c r="B458" s="196">
        <v>185</v>
      </c>
      <c r="C458" s="196">
        <v>359.22</v>
      </c>
      <c r="D458" s="196">
        <v>0.001878</v>
      </c>
      <c r="E458" s="196">
        <v>0.007115</v>
      </c>
      <c r="F458" s="196">
        <v>1755.3</v>
      </c>
      <c r="G458" s="196">
        <v>2493.6</v>
      </c>
      <c r="H458" s="196">
        <v>738.3</v>
      </c>
      <c r="I458" s="196">
        <v>3.9071</v>
      </c>
      <c r="J458" s="196">
        <v>5.0746</v>
      </c>
    </row>
    <row r="459" spans="2:10" ht="13.5">
      <c r="B459" s="196">
        <v>186</v>
      </c>
      <c r="C459" s="196">
        <v>359.67</v>
      </c>
      <c r="D459" s="196">
        <v>0.0018865</v>
      </c>
      <c r="E459" s="196">
        <v>0.007032</v>
      </c>
      <c r="F459" s="196">
        <v>1759.8</v>
      </c>
      <c r="G459" s="196">
        <v>2489.1</v>
      </c>
      <c r="H459" s="196">
        <v>729.3</v>
      </c>
      <c r="I459" s="196">
        <v>3.9139</v>
      </c>
      <c r="J459" s="196">
        <v>5.0664</v>
      </c>
    </row>
    <row r="460" spans="2:10" ht="13.5">
      <c r="B460" s="196">
        <v>187</v>
      </c>
      <c r="C460" s="196">
        <v>360.12</v>
      </c>
      <c r="D460" s="196">
        <v>0.0018953</v>
      </c>
      <c r="E460" s="196">
        <v>0.006949</v>
      </c>
      <c r="F460" s="196">
        <v>1764.3</v>
      </c>
      <c r="G460" s="196">
        <v>2484.5</v>
      </c>
      <c r="H460" s="196">
        <v>720.2</v>
      </c>
      <c r="I460" s="196">
        <v>3.9208</v>
      </c>
      <c r="J460" s="196">
        <v>5.0581</v>
      </c>
    </row>
    <row r="461" spans="2:10" ht="13.5">
      <c r="B461" s="196">
        <v>188</v>
      </c>
      <c r="C461" s="196">
        <v>360.56</v>
      </c>
      <c r="D461" s="196">
        <v>0.0019043</v>
      </c>
      <c r="E461" s="196">
        <v>0.006866</v>
      </c>
      <c r="F461" s="196">
        <v>1768.9</v>
      </c>
      <c r="G461" s="196">
        <v>2479.8</v>
      </c>
      <c r="H461" s="196">
        <v>710.9</v>
      </c>
      <c r="I461" s="196">
        <v>3.9277</v>
      </c>
      <c r="J461" s="196">
        <v>5.0496</v>
      </c>
    </row>
    <row r="462" spans="2:10" ht="13.5">
      <c r="B462" s="196">
        <v>189</v>
      </c>
      <c r="C462" s="196">
        <v>361</v>
      </c>
      <c r="D462" s="196">
        <v>0.0019136</v>
      </c>
      <c r="E462" s="196">
        <v>0.006783</v>
      </c>
      <c r="F462" s="196">
        <v>1773.5</v>
      </c>
      <c r="G462" s="196">
        <v>2475</v>
      </c>
      <c r="H462" s="196">
        <v>701.5</v>
      </c>
      <c r="I462" s="196">
        <v>3.9347</v>
      </c>
      <c r="J462" s="196">
        <v>5.0409</v>
      </c>
    </row>
    <row r="463" spans="2:10" ht="13.5">
      <c r="B463" s="196">
        <v>190</v>
      </c>
      <c r="C463" s="196">
        <v>361.44</v>
      </c>
      <c r="D463" s="196">
        <v>0.0019231</v>
      </c>
      <c r="E463" s="196">
        <v>0.0067</v>
      </c>
      <c r="F463" s="196">
        <v>1778.2</v>
      </c>
      <c r="G463" s="196">
        <v>2470.1</v>
      </c>
      <c r="H463" s="196">
        <v>691.9</v>
      </c>
      <c r="I463" s="196">
        <v>3.9417</v>
      </c>
      <c r="J463" s="196">
        <v>5.0321</v>
      </c>
    </row>
    <row r="464" spans="2:10" ht="13.5">
      <c r="B464" s="196">
        <v>191</v>
      </c>
      <c r="C464" s="196">
        <v>361.88</v>
      </c>
      <c r="D464" s="196">
        <v>0.0019329</v>
      </c>
      <c r="E464" s="196">
        <v>0.006617</v>
      </c>
      <c r="F464" s="196">
        <v>1782.9</v>
      </c>
      <c r="G464" s="196">
        <v>2465</v>
      </c>
      <c r="H464" s="196">
        <v>682.1</v>
      </c>
      <c r="I464" s="196">
        <v>3.9489</v>
      </c>
      <c r="J464" s="196">
        <v>5.0231</v>
      </c>
    </row>
    <row r="465" spans="2:10" ht="13.5">
      <c r="B465" s="196">
        <v>192</v>
      </c>
      <c r="C465" s="196">
        <v>362.31</v>
      </c>
      <c r="D465" s="196">
        <v>0.001943</v>
      </c>
      <c r="E465" s="196">
        <v>0.006534</v>
      </c>
      <c r="F465" s="196">
        <v>1787.7</v>
      </c>
      <c r="G465" s="196">
        <v>2459.8</v>
      </c>
      <c r="H465" s="196">
        <v>672.1</v>
      </c>
      <c r="I465" s="196">
        <v>3.9561</v>
      </c>
      <c r="J465" s="196">
        <v>5.0139</v>
      </c>
    </row>
    <row r="466" spans="2:10" ht="13.5">
      <c r="B466" s="196">
        <v>193</v>
      </c>
      <c r="C466" s="196">
        <v>362.74</v>
      </c>
      <c r="D466" s="196">
        <v>0.0019534</v>
      </c>
      <c r="E466" s="196">
        <v>0.006452</v>
      </c>
      <c r="F466" s="196">
        <v>1792.5</v>
      </c>
      <c r="G466" s="196">
        <v>2454.5</v>
      </c>
      <c r="H466" s="196">
        <v>662</v>
      </c>
      <c r="I466" s="196">
        <v>3.9634</v>
      </c>
      <c r="J466" s="196">
        <v>5.0045</v>
      </c>
    </row>
    <row r="467" spans="2:10" ht="13.5">
      <c r="B467" s="196">
        <v>194</v>
      </c>
      <c r="C467" s="196">
        <v>363.17</v>
      </c>
      <c r="D467" s="196">
        <v>0.0019642</v>
      </c>
      <c r="E467" s="196">
        <v>0.006369</v>
      </c>
      <c r="F467" s="196">
        <v>1797.5</v>
      </c>
      <c r="G467" s="196">
        <v>2449.1</v>
      </c>
      <c r="H467" s="196">
        <v>651.6</v>
      </c>
      <c r="I467" s="196">
        <v>3.9708</v>
      </c>
      <c r="J467" s="196">
        <v>4.9949</v>
      </c>
    </row>
    <row r="468" spans="2:10" ht="13.5">
      <c r="B468" s="196">
        <v>195</v>
      </c>
      <c r="C468" s="196">
        <v>363.6</v>
      </c>
      <c r="D468" s="196">
        <v>0.0019754</v>
      </c>
      <c r="E468" s="196">
        <v>0.006287</v>
      </c>
      <c r="F468" s="196">
        <v>1802.5</v>
      </c>
      <c r="G468" s="196">
        <v>2443.5</v>
      </c>
      <c r="H468" s="196">
        <v>641</v>
      </c>
      <c r="I468" s="196">
        <v>3.9784</v>
      </c>
      <c r="J468" s="196">
        <v>4.9852</v>
      </c>
    </row>
    <row r="469" spans="2:10" ht="13.5">
      <c r="B469" s="196">
        <v>196</v>
      </c>
      <c r="C469" s="196">
        <v>364.03</v>
      </c>
      <c r="D469" s="196">
        <v>0.0019869</v>
      </c>
      <c r="E469" s="196">
        <v>0.006204</v>
      </c>
      <c r="F469" s="196">
        <v>1807.5</v>
      </c>
      <c r="G469" s="196">
        <v>2437.8</v>
      </c>
      <c r="H469" s="196">
        <v>630.3</v>
      </c>
      <c r="I469" s="196">
        <v>3.9861</v>
      </c>
      <c r="J469" s="196">
        <v>4.9753</v>
      </c>
    </row>
    <row r="470" spans="2:10" ht="13.5">
      <c r="B470" s="196">
        <v>197</v>
      </c>
      <c r="C470" s="196">
        <v>364.45</v>
      </c>
      <c r="D470" s="196">
        <v>0.0019988</v>
      </c>
      <c r="E470" s="196">
        <v>0.006121</v>
      </c>
      <c r="F470" s="196">
        <v>1812.7</v>
      </c>
      <c r="G470" s="196">
        <v>2432</v>
      </c>
      <c r="H470" s="196">
        <v>619.3</v>
      </c>
      <c r="I470" s="196">
        <v>3.9939</v>
      </c>
      <c r="J470" s="196">
        <v>4.9652</v>
      </c>
    </row>
    <row r="471" spans="2:10" ht="13.5">
      <c r="B471" s="196">
        <v>198</v>
      </c>
      <c r="C471" s="196">
        <v>364.87</v>
      </c>
      <c r="D471" s="196">
        <v>0.002011</v>
      </c>
      <c r="E471" s="196">
        <v>0.006039</v>
      </c>
      <c r="F471" s="196">
        <v>1817.9</v>
      </c>
      <c r="G471" s="196">
        <v>2426.1</v>
      </c>
      <c r="H471" s="196">
        <v>608.2</v>
      </c>
      <c r="I471" s="196">
        <v>4.0018</v>
      </c>
      <c r="J471" s="196">
        <v>4.9549</v>
      </c>
    </row>
    <row r="472" spans="2:10" ht="13.5">
      <c r="B472" s="196">
        <v>199</v>
      </c>
      <c r="C472" s="196">
        <v>365.29</v>
      </c>
      <c r="D472" s="196">
        <v>0.002024</v>
      </c>
      <c r="E472" s="196">
        <v>0.005956</v>
      </c>
      <c r="F472" s="196">
        <v>1823.3</v>
      </c>
      <c r="G472" s="196">
        <v>2420</v>
      </c>
      <c r="H472" s="196">
        <v>596.7</v>
      </c>
      <c r="I472" s="196">
        <v>4.0098</v>
      </c>
      <c r="J472" s="196">
        <v>4.9445</v>
      </c>
    </row>
    <row r="473" spans="2:10" ht="13.5">
      <c r="B473" s="196">
        <v>200</v>
      </c>
      <c r="C473" s="196">
        <v>365.71</v>
      </c>
      <c r="D473" s="196">
        <v>0.002038</v>
      </c>
      <c r="E473" s="196">
        <v>0.005873</v>
      </c>
      <c r="F473" s="196">
        <v>1828.8</v>
      </c>
      <c r="G473" s="196">
        <v>2413.8</v>
      </c>
      <c r="H473" s="196">
        <v>585</v>
      </c>
      <c r="I473" s="196">
        <v>4.0181</v>
      </c>
      <c r="J473" s="196">
        <v>4.9338</v>
      </c>
    </row>
    <row r="474" spans="2:10" ht="13.5">
      <c r="B474" s="196">
        <v>201</v>
      </c>
      <c r="C474" s="196">
        <v>366.13</v>
      </c>
      <c r="D474" s="196">
        <v>0.002052</v>
      </c>
      <c r="E474" s="196">
        <v>0.00579</v>
      </c>
      <c r="F474" s="196">
        <v>1834.3</v>
      </c>
      <c r="G474" s="196">
        <v>2407.4</v>
      </c>
      <c r="H474" s="196">
        <v>573.1</v>
      </c>
      <c r="I474" s="196">
        <v>4.0265</v>
      </c>
      <c r="J474" s="196">
        <v>4.9229</v>
      </c>
    </row>
    <row r="475" spans="2:10" ht="13.5">
      <c r="B475" s="196">
        <v>202</v>
      </c>
      <c r="C475" s="196">
        <v>366.54</v>
      </c>
      <c r="D475" s="196">
        <v>0.002066</v>
      </c>
      <c r="E475" s="196">
        <v>0.005706</v>
      </c>
      <c r="F475" s="196">
        <v>1840.1</v>
      </c>
      <c r="G475" s="196">
        <v>2400.9</v>
      </c>
      <c r="H475" s="196">
        <v>560.8</v>
      </c>
      <c r="I475" s="196">
        <v>4.0351</v>
      </c>
      <c r="J475" s="196">
        <v>4.9118</v>
      </c>
    </row>
    <row r="476" spans="2:10" ht="13.5">
      <c r="B476" s="196">
        <v>203</v>
      </c>
      <c r="C476" s="196">
        <v>366.96</v>
      </c>
      <c r="D476" s="196">
        <v>0.002082</v>
      </c>
      <c r="E476" s="196">
        <v>0.005622</v>
      </c>
      <c r="F476" s="196">
        <v>1845.9</v>
      </c>
      <c r="G476" s="196">
        <v>2394.2</v>
      </c>
      <c r="H476" s="196">
        <v>548.3</v>
      </c>
      <c r="I476" s="196">
        <v>4.0439</v>
      </c>
      <c r="J476" s="196">
        <v>4.9005</v>
      </c>
    </row>
    <row r="477" spans="2:10" ht="13.5">
      <c r="B477" s="196">
        <v>204</v>
      </c>
      <c r="C477" s="196">
        <v>367.37</v>
      </c>
      <c r="D477" s="196">
        <v>0.002098</v>
      </c>
      <c r="E477" s="196">
        <v>0.005537</v>
      </c>
      <c r="F477" s="196">
        <v>1851.9</v>
      </c>
      <c r="G477" s="196">
        <v>2387.3</v>
      </c>
      <c r="H477" s="196">
        <v>535.4</v>
      </c>
      <c r="I477" s="196">
        <v>4.053</v>
      </c>
      <c r="J477" s="196">
        <v>4.8888</v>
      </c>
    </row>
    <row r="478" spans="2:10" ht="13.5">
      <c r="B478" s="196">
        <v>205</v>
      </c>
      <c r="C478" s="196">
        <v>367.77</v>
      </c>
      <c r="D478" s="196">
        <v>0.002115</v>
      </c>
      <c r="E478" s="196">
        <v>0.005452</v>
      </c>
      <c r="F478" s="196">
        <v>1858.1</v>
      </c>
      <c r="G478" s="196">
        <v>2380.2</v>
      </c>
      <c r="H478" s="196">
        <v>522.1</v>
      </c>
      <c r="I478" s="196">
        <v>4.0623</v>
      </c>
      <c r="J478" s="196">
        <v>4.8768</v>
      </c>
    </row>
    <row r="479" spans="2:10" ht="13.5">
      <c r="B479" s="196">
        <v>206</v>
      </c>
      <c r="C479" s="196">
        <v>368.18</v>
      </c>
      <c r="D479" s="196">
        <v>0.002134</v>
      </c>
      <c r="E479" s="196">
        <v>0.005365</v>
      </c>
      <c r="F479" s="196">
        <v>1864.5</v>
      </c>
      <c r="G479" s="196">
        <v>2372.8</v>
      </c>
      <c r="H479" s="196">
        <v>508.3</v>
      </c>
      <c r="I479" s="196">
        <v>4.0719</v>
      </c>
      <c r="J479" s="196">
        <v>4.8645</v>
      </c>
    </row>
    <row r="480" spans="2:10" ht="13.5">
      <c r="B480" s="196">
        <v>207</v>
      </c>
      <c r="C480" s="196">
        <v>368.59</v>
      </c>
      <c r="D480" s="196">
        <v>0.002153</v>
      </c>
      <c r="E480" s="196">
        <v>0.005278</v>
      </c>
      <c r="F480" s="196">
        <v>1871.1</v>
      </c>
      <c r="G480" s="196">
        <v>2365.2</v>
      </c>
      <c r="H480" s="196">
        <v>494.1</v>
      </c>
      <c r="I480" s="196">
        <v>4.0819</v>
      </c>
      <c r="J480" s="196">
        <v>4.8518</v>
      </c>
    </row>
    <row r="481" spans="2:10" ht="13.5">
      <c r="B481" s="196">
        <v>208</v>
      </c>
      <c r="C481" s="196">
        <v>368.99</v>
      </c>
      <c r="D481" s="196">
        <v>0.002173</v>
      </c>
      <c r="E481" s="196">
        <v>0.005189</v>
      </c>
      <c r="F481" s="196">
        <v>1877.9</v>
      </c>
      <c r="G481" s="196">
        <v>2357.2</v>
      </c>
      <c r="H481" s="196">
        <v>479.3</v>
      </c>
      <c r="I481" s="196">
        <v>4.0921</v>
      </c>
      <c r="J481" s="196">
        <v>4.8386</v>
      </c>
    </row>
    <row r="482" spans="2:10" ht="13.5">
      <c r="B482" s="196">
        <v>209</v>
      </c>
      <c r="C482" s="196">
        <v>369.39</v>
      </c>
      <c r="D482" s="196">
        <v>0.002195</v>
      </c>
      <c r="E482" s="196">
        <v>0.005098</v>
      </c>
      <c r="F482" s="196">
        <v>1884.9</v>
      </c>
      <c r="G482" s="196">
        <v>2348.9</v>
      </c>
      <c r="H482" s="196">
        <v>464</v>
      </c>
      <c r="I482" s="196">
        <v>4.1027</v>
      </c>
      <c r="J482" s="196">
        <v>4.8249</v>
      </c>
    </row>
    <row r="483" spans="2:10" ht="13.5">
      <c r="B483" s="196">
        <v>210</v>
      </c>
      <c r="C483" s="196">
        <v>369.79</v>
      </c>
      <c r="D483" s="196">
        <v>0.002218</v>
      </c>
      <c r="E483" s="196">
        <v>0.005006</v>
      </c>
      <c r="F483" s="196">
        <v>1892.2</v>
      </c>
      <c r="G483" s="196">
        <v>2340.2</v>
      </c>
      <c r="H483" s="196">
        <v>448</v>
      </c>
      <c r="I483" s="196">
        <v>4.1137</v>
      </c>
      <c r="J483" s="196">
        <v>4.8106</v>
      </c>
    </row>
    <row r="484" spans="2:10" ht="13.5">
      <c r="B484" s="196">
        <v>211</v>
      </c>
      <c r="C484" s="196">
        <v>370.19</v>
      </c>
      <c r="D484" s="196">
        <v>0.002242</v>
      </c>
      <c r="E484" s="196">
        <v>0.004912</v>
      </c>
      <c r="F484" s="196">
        <v>1899.7</v>
      </c>
      <c r="G484" s="196">
        <v>2331.1</v>
      </c>
      <c r="H484" s="196">
        <v>431.4</v>
      </c>
      <c r="I484" s="196">
        <v>4.1251</v>
      </c>
      <c r="J484" s="196">
        <v>4.7956</v>
      </c>
    </row>
    <row r="485" spans="2:10" ht="13.5">
      <c r="B485" s="196">
        <v>212</v>
      </c>
      <c r="C485" s="196">
        <v>370.58</v>
      </c>
      <c r="D485" s="196">
        <v>0.002268</v>
      </c>
      <c r="E485" s="196">
        <v>0.00478</v>
      </c>
      <c r="F485" s="196">
        <v>1907.6</v>
      </c>
      <c r="G485" s="196">
        <v>2321.3</v>
      </c>
      <c r="H485" s="196">
        <v>413.7</v>
      </c>
      <c r="I485" s="196">
        <v>4.1369</v>
      </c>
      <c r="J485" s="196">
        <v>4.7797</v>
      </c>
    </row>
    <row r="486" spans="2:10" ht="13.5">
      <c r="B486" s="196">
        <v>213</v>
      </c>
      <c r="C486" s="196">
        <v>370.98</v>
      </c>
      <c r="D486" s="196">
        <v>0.002296</v>
      </c>
      <c r="E486" s="196">
        <v>0.004714</v>
      </c>
      <c r="F486" s="196">
        <v>1915.8</v>
      </c>
      <c r="G486" s="196">
        <v>2310.9</v>
      </c>
      <c r="H486" s="196">
        <v>395.1</v>
      </c>
      <c r="I486" s="196">
        <v>4.1493</v>
      </c>
      <c r="J486" s="196">
        <v>4.7628</v>
      </c>
    </row>
    <row r="487" spans="2:10" ht="13.5">
      <c r="B487" s="196">
        <v>214</v>
      </c>
      <c r="C487" s="196">
        <v>371.37</v>
      </c>
      <c r="D487" s="196">
        <v>0.002327</v>
      </c>
      <c r="E487" s="196">
        <v>0.004609</v>
      </c>
      <c r="F487" s="196">
        <v>1924.7</v>
      </c>
      <c r="G487" s="196">
        <v>2299.8</v>
      </c>
      <c r="H487" s="196">
        <v>375.1</v>
      </c>
      <c r="I487" s="196">
        <v>4.1628</v>
      </c>
      <c r="J487" s="196">
        <v>4.7447</v>
      </c>
    </row>
    <row r="488" spans="2:10" ht="13.5">
      <c r="B488" s="196">
        <v>215</v>
      </c>
      <c r="C488" s="196">
        <v>371.76</v>
      </c>
      <c r="D488" s="196">
        <v>0.002365</v>
      </c>
      <c r="E488" s="196">
        <v>0.004499</v>
      </c>
      <c r="F488" s="196">
        <v>1934.9</v>
      </c>
      <c r="G488" s="196">
        <v>2287.6</v>
      </c>
      <c r="H488" s="196">
        <v>352.7</v>
      </c>
      <c r="I488" s="196">
        <v>4.1783</v>
      </c>
      <c r="J488" s="196">
        <v>4.7251</v>
      </c>
    </row>
    <row r="489" spans="2:10" ht="13.5">
      <c r="B489" s="196">
        <v>216</v>
      </c>
      <c r="C489" s="196">
        <v>372.15</v>
      </c>
      <c r="D489" s="196">
        <v>0.002408</v>
      </c>
      <c r="E489" s="196">
        <v>0.004382</v>
      </c>
      <c r="F489" s="196">
        <v>1946</v>
      </c>
      <c r="G489" s="196">
        <v>2274.2</v>
      </c>
      <c r="H489" s="196">
        <v>328.2</v>
      </c>
      <c r="I489" s="196">
        <v>4.1951</v>
      </c>
      <c r="J489" s="196">
        <v>4.7036</v>
      </c>
    </row>
    <row r="490" spans="2:10" ht="13.5">
      <c r="B490" s="196">
        <v>217</v>
      </c>
      <c r="C490" s="196">
        <v>372.53</v>
      </c>
      <c r="D490" s="196">
        <v>0.002455</v>
      </c>
      <c r="E490" s="196">
        <v>0.004256</v>
      </c>
      <c r="F490" s="196">
        <v>1957.9</v>
      </c>
      <c r="G490" s="196">
        <v>2259</v>
      </c>
      <c r="H490" s="196">
        <v>301.1</v>
      </c>
      <c r="I490" s="196">
        <v>4.2131</v>
      </c>
      <c r="J490" s="196">
        <v>4.6796</v>
      </c>
    </row>
    <row r="491" spans="2:10" ht="13.5">
      <c r="B491" s="196">
        <v>218</v>
      </c>
      <c r="C491" s="196">
        <v>372.92</v>
      </c>
      <c r="D491" s="196">
        <v>0.00251</v>
      </c>
      <c r="E491" s="196">
        <v>0.004116</v>
      </c>
      <c r="F491" s="196">
        <v>1971</v>
      </c>
      <c r="G491" s="196">
        <v>2241.6</v>
      </c>
      <c r="H491" s="196">
        <v>270.6</v>
      </c>
      <c r="I491" s="196">
        <v>4.2331</v>
      </c>
      <c r="J491" s="196">
        <v>4.6519</v>
      </c>
    </row>
    <row r="492" spans="2:10" ht="13.5">
      <c r="B492" s="196">
        <v>219</v>
      </c>
      <c r="C492" s="196">
        <v>373.3</v>
      </c>
      <c r="D492" s="196">
        <v>0.002577</v>
      </c>
      <c r="E492" s="196">
        <v>0.003956</v>
      </c>
      <c r="F492" s="196">
        <v>1986.6</v>
      </c>
      <c r="G492" s="196">
        <v>2220.4</v>
      </c>
      <c r="H492" s="196">
        <v>233.8</v>
      </c>
      <c r="I492" s="196">
        <v>4.2569</v>
      </c>
      <c r="J492" s="196">
        <v>4.6185</v>
      </c>
    </row>
    <row r="493" spans="2:10" ht="13.5">
      <c r="B493" s="196">
        <v>220</v>
      </c>
      <c r="C493" s="196">
        <v>373.68</v>
      </c>
      <c r="D493" s="196">
        <v>0.002675</v>
      </c>
      <c r="E493" s="196">
        <v>0.003757</v>
      </c>
      <c r="F493" s="196">
        <v>2007.7</v>
      </c>
      <c r="G493" s="196">
        <v>2192.5</v>
      </c>
      <c r="H493" s="196">
        <v>184.8</v>
      </c>
      <c r="I493" s="196">
        <v>4.2891</v>
      </c>
      <c r="J493" s="196">
        <v>4.5748</v>
      </c>
    </row>
    <row r="494" spans="2:10" ht="13.5">
      <c r="B494" s="197">
        <v>221</v>
      </c>
      <c r="C494" s="197">
        <v>374.06</v>
      </c>
      <c r="D494" s="197">
        <v>0.002864</v>
      </c>
      <c r="E494" s="197">
        <v>0.003461</v>
      </c>
      <c r="F494" s="197">
        <v>2045</v>
      </c>
      <c r="G494" s="197">
        <v>2147.6</v>
      </c>
      <c r="H494" s="197">
        <v>102.6</v>
      </c>
      <c r="I494" s="197">
        <v>4.3463</v>
      </c>
      <c r="J494" s="197">
        <v>4.5048</v>
      </c>
    </row>
    <row r="495" spans="2:10" ht="12.75">
      <c r="B495" s="198"/>
      <c r="C495" s="198"/>
      <c r="D495" s="198"/>
      <c r="E495" s="198"/>
      <c r="F495" s="198"/>
      <c r="G495" s="198"/>
      <c r="H495" s="198"/>
      <c r="I495" s="198"/>
      <c r="J495" s="198"/>
    </row>
    <row r="496" spans="2:10" ht="12.75">
      <c r="B496" s="199">
        <f aca="true" t="shared" si="5" ref="B496:J496">DCOUNT(B155:B494,1,B155:B156)</f>
        <v>338</v>
      </c>
      <c r="C496" s="199">
        <f t="shared" si="5"/>
        <v>338</v>
      </c>
      <c r="D496" s="199">
        <f t="shared" si="5"/>
        <v>338</v>
      </c>
      <c r="E496" s="199">
        <f t="shared" si="5"/>
        <v>338</v>
      </c>
      <c r="F496" s="199">
        <f t="shared" si="5"/>
        <v>338</v>
      </c>
      <c r="G496" s="199">
        <f t="shared" si="5"/>
        <v>338</v>
      </c>
      <c r="H496" s="199">
        <f t="shared" si="5"/>
        <v>338</v>
      </c>
      <c r="I496" s="199">
        <f t="shared" si="5"/>
        <v>338</v>
      </c>
      <c r="J496" s="199">
        <f t="shared" si="5"/>
        <v>338</v>
      </c>
    </row>
  </sheetData>
  <mergeCells count="26">
    <mergeCell ref="B152:B154"/>
    <mergeCell ref="C152:C154"/>
    <mergeCell ref="J152:J154"/>
    <mergeCell ref="D152:D154"/>
    <mergeCell ref="E152:E154"/>
    <mergeCell ref="F152:F154"/>
    <mergeCell ref="G152:G154"/>
    <mergeCell ref="H152:H154"/>
    <mergeCell ref="I152:I154"/>
    <mergeCell ref="E19:E21"/>
    <mergeCell ref="H19:H21"/>
    <mergeCell ref="ED56:EF56"/>
    <mergeCell ref="ED57:EF57"/>
    <mergeCell ref="F25:F26"/>
    <mergeCell ref="F19:F21"/>
    <mergeCell ref="G19:G21"/>
    <mergeCell ref="D11:E11"/>
    <mergeCell ref="B25:B26"/>
    <mergeCell ref="M25:M26"/>
    <mergeCell ref="ED58:EF58"/>
    <mergeCell ref="B19:B21"/>
    <mergeCell ref="C19:C21"/>
    <mergeCell ref="D19:D21"/>
    <mergeCell ref="ED55:EF55"/>
    <mergeCell ref="I19:I21"/>
    <mergeCell ref="J19:J21"/>
  </mergeCells>
  <conditionalFormatting sqref="H27:H35 J27:J35 D11 J25">
    <cfRule type="cellIs" priority="1" dxfId="0" operator="equal" stopIfTrue="1">
      <formula>"вода"</formula>
    </cfRule>
  </conditionalFormatting>
  <conditionalFormatting sqref="A148:BO148">
    <cfRule type="cellIs" priority="2" dxfId="1" operator="notEqual" stopIfTrue="1">
      <formula>81</formula>
    </cfRule>
  </conditionalFormatting>
  <conditionalFormatting sqref="A32:A34 K27:K34 K25 E147 G147:H147 J147:K147 M147:N147 P147:Q147 S147:T147 V147:W147 Y147:Z147 AB147:AC147 AE147:AF147 AH147:AI147 AK147:AL147 AN147:AO147 AQ147:AR147 AT147:AU147 AW147:AX147 AZ147:BA147 BC147:BD147 BF147:BG147 BI147:BJ147 BL147:BM147 BO147">
    <cfRule type="cellIs" priority="3" dxfId="1" operator="equal" stopIfTrue="1">
      <formula>1</formula>
    </cfRule>
  </conditionalFormatting>
  <conditionalFormatting sqref="B496:J496">
    <cfRule type="cellIs" priority="4" dxfId="1" operator="notEqual" stopIfTrue="1">
      <formula>338</formula>
    </cfRule>
  </conditionalFormatting>
  <conditionalFormatting sqref="C54 F54 I54 L54 O54 R54 U54 X54 AA54 AD54 AG54 AJ54 AM54 AP54 AS54 AV54 AY54 BB54 BE54 BH54 BK54 BN54">
    <cfRule type="cellIs" priority="5" dxfId="2" operator="equal" stopIfTrue="1">
      <formula>$G$41</formula>
    </cfRule>
    <cfRule type="cellIs" priority="6" dxfId="2" operator="equal" stopIfTrue="1">
      <formula>$I$41</formula>
    </cfRule>
  </conditionalFormatting>
  <conditionalFormatting sqref="F147 I147 L147 O147 R147 U147 X147 AA147 AD147 AG147 AJ147 AM147 AP147 AS147 AV147 AY147 BB147 BE147 BH147 BK147 BN147">
    <cfRule type="cellIs" priority="7" dxfId="3" operator="equal" stopIfTrue="1">
      <formula>1</formula>
    </cfRule>
  </conditionalFormatting>
  <printOptions horizontalCentered="1" vertic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Grekov Vladimir</dc:creator>
  <cp:keywords/>
  <dc:description/>
  <cp:lastModifiedBy>Eugene</cp:lastModifiedBy>
  <dcterms:created xsi:type="dcterms:W3CDTF">2003-04-30T11:07:17Z</dcterms:created>
  <dcterms:modified xsi:type="dcterms:W3CDTF">2004-02-21T05:28:02Z</dcterms:modified>
  <cp:category/>
  <cp:version/>
  <cp:contentType/>
  <cp:contentStatus/>
</cp:coreProperties>
</file>